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omments1.xml" ContentType="application/vnd.openxmlformats-officedocument.spreadsheetml.comment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castrog\Desktop\Propo 1394 - E2025062573\"/>
    </mc:Choice>
  </mc:AlternateContent>
  <bookViews>
    <workbookView xWindow="0" yWindow="0" windowWidth="28800" windowHeight="12315"/>
  </bookViews>
  <sheets>
    <sheet name="VF 2025 Y 2026" sheetId="6" r:id="rId1"/>
  </sheets>
  <definedNames>
    <definedName name="_xlnm._FilterDatabase" localSheetId="0" hidden="1">'VF 2025 Y 2026'!$B$5:$CI$160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42" i="6" l="1"/>
  <c r="AI64" i="6"/>
  <c r="U49" i="6" l="1"/>
  <c r="U42" i="6"/>
  <c r="AI128" i="6" l="1"/>
  <c r="U136" i="6"/>
  <c r="U132" i="6"/>
  <c r="U123" i="6"/>
  <c r="U120" i="6"/>
  <c r="U116" i="6"/>
  <c r="U111" i="6"/>
  <c r="U103" i="6"/>
  <c r="U99" i="6"/>
  <c r="U95" i="6"/>
  <c r="U87" i="6"/>
  <c r="U83" i="6"/>
  <c r="U79" i="6"/>
  <c r="U76" i="6"/>
  <c r="U75" i="6"/>
  <c r="U72" i="6"/>
  <c r="U67" i="6"/>
  <c r="U64" i="6"/>
  <c r="U63" i="6"/>
  <c r="U61" i="6"/>
  <c r="U60" i="6"/>
  <c r="U58" i="6"/>
  <c r="U57" i="6"/>
  <c r="S158" i="6"/>
  <c r="V157" i="6"/>
  <c r="V156" i="6"/>
  <c r="U158" i="6"/>
  <c r="U155" i="6"/>
  <c r="V151" i="6"/>
  <c r="V150" i="6"/>
  <c r="U152" i="6"/>
  <c r="U149" i="6"/>
  <c r="V154" i="6"/>
  <c r="V153" i="6"/>
  <c r="V148" i="6"/>
  <c r="V147" i="6"/>
  <c r="V145" i="6"/>
  <c r="V144" i="6"/>
  <c r="U146" i="6"/>
  <c r="V141" i="6"/>
  <c r="V140" i="6"/>
  <c r="V139" i="6"/>
  <c r="U142" i="6"/>
  <c r="U138" i="6"/>
  <c r="V137" i="6"/>
  <c r="V136" i="6"/>
  <c r="V135" i="6"/>
  <c r="V133" i="6"/>
  <c r="V132" i="6"/>
  <c r="V131" i="6"/>
  <c r="U134" i="6"/>
  <c r="V128" i="6"/>
  <c r="V127" i="6"/>
  <c r="U130" i="6"/>
  <c r="V125" i="6"/>
  <c r="V124" i="6"/>
  <c r="V123" i="6"/>
  <c r="U126" i="6"/>
  <c r="U122" i="6"/>
  <c r="V121" i="6"/>
  <c r="V120" i="6"/>
  <c r="V119" i="6"/>
  <c r="V116" i="6"/>
  <c r="V115" i="6"/>
  <c r="U118" i="6"/>
  <c r="V113" i="6"/>
  <c r="V112" i="6"/>
  <c r="V111" i="6"/>
  <c r="U114" i="6"/>
  <c r="V109" i="6"/>
  <c r="V108" i="6"/>
  <c r="V107" i="6"/>
  <c r="U110" i="6"/>
  <c r="V105" i="6"/>
  <c r="V104" i="6"/>
  <c r="V103" i="6"/>
  <c r="U106" i="6"/>
  <c r="V101" i="6"/>
  <c r="V100" i="6"/>
  <c r="V99" i="6"/>
  <c r="U102" i="6"/>
  <c r="V97" i="6"/>
  <c r="V96" i="6"/>
  <c r="V95" i="6"/>
  <c r="U98" i="6"/>
  <c r="U94" i="6"/>
  <c r="U90" i="6"/>
  <c r="V93" i="6"/>
  <c r="V92" i="6"/>
  <c r="V91" i="6"/>
  <c r="V89" i="6"/>
  <c r="V88" i="6"/>
  <c r="V87" i="6"/>
  <c r="V85" i="6"/>
  <c r="V84" i="6"/>
  <c r="V83" i="6"/>
  <c r="U86" i="6"/>
  <c r="U82" i="6"/>
  <c r="V81" i="6"/>
  <c r="V80" i="6"/>
  <c r="V79" i="6"/>
  <c r="U77" i="6"/>
  <c r="S74" i="6"/>
  <c r="U74" i="6"/>
  <c r="U71" i="6"/>
  <c r="V76" i="6"/>
  <c r="V75" i="6"/>
  <c r="V73" i="6"/>
  <c r="V72" i="6"/>
  <c r="V70" i="6"/>
  <c r="V69" i="6"/>
  <c r="U68" i="6"/>
  <c r="V67" i="6"/>
  <c r="V66" i="6"/>
  <c r="V64" i="6"/>
  <c r="V63" i="6"/>
  <c r="U65" i="6"/>
  <c r="T65" i="6"/>
  <c r="U62" i="6"/>
  <c r="U59" i="6"/>
  <c r="V61" i="6"/>
  <c r="V60" i="6"/>
  <c r="V58" i="6"/>
  <c r="V57" i="6"/>
  <c r="V54" i="6"/>
  <c r="V53" i="6"/>
  <c r="V52" i="6"/>
  <c r="V51" i="6"/>
  <c r="V50" i="6"/>
  <c r="U55" i="6"/>
  <c r="V48" i="6"/>
  <c r="V47" i="6"/>
  <c r="V46" i="6"/>
  <c r="V45" i="6"/>
  <c r="V44" i="6"/>
  <c r="V43" i="6"/>
  <c r="V41" i="6"/>
  <c r="V40" i="6"/>
  <c r="V39" i="6"/>
  <c r="V38" i="6"/>
  <c r="V37" i="6"/>
  <c r="U36" i="6"/>
  <c r="V35" i="6"/>
  <c r="V34" i="6"/>
  <c r="V33" i="6"/>
  <c r="V32" i="6"/>
  <c r="V31" i="6"/>
  <c r="U7" i="6"/>
  <c r="U18" i="6"/>
  <c r="U24" i="6"/>
  <c r="U30" i="6"/>
  <c r="V29" i="6"/>
  <c r="V28" i="6"/>
  <c r="V27" i="6"/>
  <c r="V26" i="6"/>
  <c r="V25" i="6"/>
  <c r="V23" i="6"/>
  <c r="V22" i="6"/>
  <c r="V21" i="6"/>
  <c r="V20" i="6"/>
  <c r="V19" i="6"/>
  <c r="V17" i="6"/>
  <c r="V16" i="6"/>
  <c r="V15" i="6"/>
  <c r="V14" i="6"/>
  <c r="V13" i="6"/>
  <c r="V12" i="6"/>
  <c r="V11" i="6"/>
  <c r="V10" i="6"/>
  <c r="V9" i="6"/>
  <c r="V8" i="6"/>
  <c r="U143" i="6" l="1"/>
  <c r="U56" i="6"/>
  <c r="U159" i="6"/>
  <c r="U78" i="6"/>
  <c r="V6" i="6"/>
  <c r="V7" i="6" s="1"/>
  <c r="K49" i="6"/>
  <c r="AZ143" i="6"/>
  <c r="AY143" i="6"/>
  <c r="AI140" i="6"/>
  <c r="AI139" i="6"/>
  <c r="AI136" i="6"/>
  <c r="AI135" i="6"/>
  <c r="AI132" i="6"/>
  <c r="AI131" i="6"/>
  <c r="AI127" i="6"/>
  <c r="AI125" i="6"/>
  <c r="AI124" i="6"/>
  <c r="AI123" i="6"/>
  <c r="AI120" i="6"/>
  <c r="AI119" i="6"/>
  <c r="AI116" i="6"/>
  <c r="AI115" i="6"/>
  <c r="AV141" i="6"/>
  <c r="AX141" i="6" s="1"/>
  <c r="AV140" i="6"/>
  <c r="AX140" i="6" s="1"/>
  <c r="AV139" i="6"/>
  <c r="AV137" i="6"/>
  <c r="AX137" i="6" s="1"/>
  <c r="AV136" i="6"/>
  <c r="AX136" i="6" s="1"/>
  <c r="AV135" i="6"/>
  <c r="AX135" i="6" s="1"/>
  <c r="AV133" i="6"/>
  <c r="AX133" i="6" s="1"/>
  <c r="AV132" i="6"/>
  <c r="AX132" i="6" s="1"/>
  <c r="AV131" i="6"/>
  <c r="AV129" i="6"/>
  <c r="AX129" i="6" s="1"/>
  <c r="AV128" i="6"/>
  <c r="AX128" i="6" s="1"/>
  <c r="AV127" i="6"/>
  <c r="AX127" i="6" s="1"/>
  <c r="AV125" i="6"/>
  <c r="AX125" i="6" s="1"/>
  <c r="AV124" i="6"/>
  <c r="AX124" i="6" s="1"/>
  <c r="AV123" i="6"/>
  <c r="AX123" i="6" s="1"/>
  <c r="AV121" i="6"/>
  <c r="AV120" i="6"/>
  <c r="AX120" i="6" s="1"/>
  <c r="AV119" i="6"/>
  <c r="AX119" i="6" s="1"/>
  <c r="AV117" i="6"/>
  <c r="AV116" i="6"/>
  <c r="AX116" i="6" s="1"/>
  <c r="AV115" i="6"/>
  <c r="AX115" i="6" s="1"/>
  <c r="AV113" i="6"/>
  <c r="AX113" i="6" s="1"/>
  <c r="AV112" i="6"/>
  <c r="AV111" i="6"/>
  <c r="AX111" i="6" s="1"/>
  <c r="AV109" i="6"/>
  <c r="AX109" i="6" s="1"/>
  <c r="AV108" i="6"/>
  <c r="AX108" i="6" s="1"/>
  <c r="AV107" i="6"/>
  <c r="AX107" i="6" s="1"/>
  <c r="AV105" i="6"/>
  <c r="AX105" i="6" s="1"/>
  <c r="AV104" i="6"/>
  <c r="AX104" i="6" s="1"/>
  <c r="AV103" i="6"/>
  <c r="AX103" i="6" s="1"/>
  <c r="AV101" i="6"/>
  <c r="AV100" i="6"/>
  <c r="AX100" i="6" s="1"/>
  <c r="AV99" i="6"/>
  <c r="AX99" i="6" s="1"/>
  <c r="AV97" i="6"/>
  <c r="AX97" i="6" s="1"/>
  <c r="AV96" i="6"/>
  <c r="AV95" i="6"/>
  <c r="AX95" i="6" s="1"/>
  <c r="AV93" i="6"/>
  <c r="AX93" i="6" s="1"/>
  <c r="AV92" i="6"/>
  <c r="AX92" i="6" s="1"/>
  <c r="AV91" i="6"/>
  <c r="AX91" i="6" s="1"/>
  <c r="AI113" i="6"/>
  <c r="AI112" i="6"/>
  <c r="AI111" i="6"/>
  <c r="AI109" i="6"/>
  <c r="AI108" i="6"/>
  <c r="AI107" i="6"/>
  <c r="AI105" i="6"/>
  <c r="AI104" i="6"/>
  <c r="AI103" i="6"/>
  <c r="AI101" i="6"/>
  <c r="AI100" i="6"/>
  <c r="AI99" i="6"/>
  <c r="AV89" i="6"/>
  <c r="AX89" i="6" s="1"/>
  <c r="AV88" i="6"/>
  <c r="AX88" i="6" s="1"/>
  <c r="AV87" i="6"/>
  <c r="AX87" i="6" s="1"/>
  <c r="AI97" i="6"/>
  <c r="AI96" i="6"/>
  <c r="AI95" i="6"/>
  <c r="AI93" i="6"/>
  <c r="AI92" i="6"/>
  <c r="AI91" i="6"/>
  <c r="W3" i="6"/>
  <c r="W2" i="6"/>
  <c r="W1" i="6"/>
  <c r="AI89" i="6"/>
  <c r="AI88" i="6"/>
  <c r="AI87" i="6"/>
  <c r="AI85" i="6"/>
  <c r="AI84" i="6"/>
  <c r="AI83" i="6"/>
  <c r="AU142" i="6"/>
  <c r="AT142" i="6"/>
  <c r="AJ142" i="6"/>
  <c r="AG142" i="6"/>
  <c r="W142" i="6"/>
  <c r="T142" i="6"/>
  <c r="S142" i="6"/>
  <c r="K142" i="6"/>
  <c r="J142" i="6"/>
  <c r="AU138" i="6"/>
  <c r="AT138" i="6"/>
  <c r="AJ138" i="6"/>
  <c r="AH138" i="6"/>
  <c r="AG138" i="6"/>
  <c r="W138" i="6"/>
  <c r="T138" i="6"/>
  <c r="S138" i="6"/>
  <c r="K138" i="6"/>
  <c r="J138" i="6"/>
  <c r="AU134" i="6"/>
  <c r="AT134" i="6"/>
  <c r="AJ134" i="6"/>
  <c r="AH134" i="6"/>
  <c r="AG134" i="6"/>
  <c r="W134" i="6"/>
  <c r="T134" i="6"/>
  <c r="S134" i="6"/>
  <c r="K134" i="6"/>
  <c r="J134" i="6"/>
  <c r="AU130" i="6"/>
  <c r="AT130" i="6"/>
  <c r="AJ130" i="6"/>
  <c r="AH130" i="6"/>
  <c r="AG130" i="6"/>
  <c r="W130" i="6"/>
  <c r="T130" i="6"/>
  <c r="S130" i="6"/>
  <c r="K130" i="6"/>
  <c r="J130" i="6"/>
  <c r="AU126" i="6"/>
  <c r="AT126" i="6"/>
  <c r="AJ126" i="6"/>
  <c r="AH126" i="6"/>
  <c r="AG126" i="6"/>
  <c r="W126" i="6"/>
  <c r="T126" i="6"/>
  <c r="S126" i="6"/>
  <c r="K126" i="6"/>
  <c r="J126" i="6"/>
  <c r="AU122" i="6"/>
  <c r="AT122" i="6"/>
  <c r="AJ122" i="6"/>
  <c r="AH122" i="6"/>
  <c r="AG122" i="6"/>
  <c r="W122" i="6"/>
  <c r="T122" i="6"/>
  <c r="S122" i="6"/>
  <c r="K122" i="6"/>
  <c r="J122" i="6"/>
  <c r="AU118" i="6"/>
  <c r="AT118" i="6"/>
  <c r="AJ118" i="6"/>
  <c r="AH118" i="6"/>
  <c r="AG118" i="6"/>
  <c r="W118" i="6"/>
  <c r="T118" i="6"/>
  <c r="S118" i="6"/>
  <c r="K118" i="6"/>
  <c r="J118" i="6"/>
  <c r="AU114" i="6"/>
  <c r="AT114" i="6"/>
  <c r="AJ114" i="6"/>
  <c r="AH114" i="6"/>
  <c r="AG114" i="6"/>
  <c r="W114" i="6"/>
  <c r="T114" i="6"/>
  <c r="S114" i="6"/>
  <c r="K114" i="6"/>
  <c r="J114" i="6" s="1"/>
  <c r="AU110" i="6"/>
  <c r="AT110" i="6"/>
  <c r="AJ110" i="6"/>
  <c r="AH110" i="6"/>
  <c r="AG110" i="6"/>
  <c r="W110" i="6"/>
  <c r="T110" i="6"/>
  <c r="S110" i="6"/>
  <c r="K110" i="6"/>
  <c r="J110" i="6" s="1"/>
  <c r="AU106" i="6"/>
  <c r="AT106" i="6"/>
  <c r="AJ106" i="6"/>
  <c r="AH106" i="6"/>
  <c r="AG106" i="6"/>
  <c r="W106" i="6"/>
  <c r="T106" i="6"/>
  <c r="S106" i="6"/>
  <c r="K106" i="6"/>
  <c r="AU102" i="6"/>
  <c r="AT102" i="6"/>
  <c r="AJ102" i="6"/>
  <c r="AH102" i="6"/>
  <c r="AG102" i="6"/>
  <c r="W102" i="6"/>
  <c r="T102" i="6"/>
  <c r="S102" i="6"/>
  <c r="K102" i="6"/>
  <c r="AU98" i="6"/>
  <c r="AT98" i="6"/>
  <c r="AJ98" i="6"/>
  <c r="AH98" i="6"/>
  <c r="AG98" i="6"/>
  <c r="W98" i="6"/>
  <c r="T98" i="6"/>
  <c r="S98" i="6"/>
  <c r="K98" i="6"/>
  <c r="AU94" i="6"/>
  <c r="AT94" i="6"/>
  <c r="AJ94" i="6"/>
  <c r="AH94" i="6"/>
  <c r="AG94" i="6"/>
  <c r="W94" i="6"/>
  <c r="T94" i="6"/>
  <c r="S94" i="6"/>
  <c r="K94" i="6"/>
  <c r="AU90" i="6"/>
  <c r="AT90" i="6"/>
  <c r="AJ90" i="6"/>
  <c r="AH90" i="6"/>
  <c r="AG90" i="6"/>
  <c r="W90" i="6"/>
  <c r="T90" i="6"/>
  <c r="S90" i="6"/>
  <c r="K90" i="6"/>
  <c r="AV85" i="6"/>
  <c r="AX85" i="6" s="1"/>
  <c r="AV84" i="6"/>
  <c r="AV83" i="6"/>
  <c r="AU86" i="6"/>
  <c r="AT86" i="6"/>
  <c r="AJ86" i="6"/>
  <c r="AH86" i="6"/>
  <c r="AG86" i="6"/>
  <c r="W86" i="6"/>
  <c r="T86" i="6"/>
  <c r="S86" i="6"/>
  <c r="K86" i="6"/>
  <c r="AU82" i="6"/>
  <c r="AT82" i="6"/>
  <c r="AJ82" i="6"/>
  <c r="AH82" i="6"/>
  <c r="AG82" i="6"/>
  <c r="W82" i="6"/>
  <c r="T82" i="6"/>
  <c r="S82" i="6"/>
  <c r="K82" i="6"/>
  <c r="J82" i="6"/>
  <c r="AV81" i="6"/>
  <c r="AX81" i="6" s="1"/>
  <c r="AV80" i="6"/>
  <c r="AX80" i="6" s="1"/>
  <c r="AV79" i="6"/>
  <c r="AI81" i="6"/>
  <c r="AI80" i="6"/>
  <c r="AI79" i="6"/>
  <c r="AJ159" i="6"/>
  <c r="AI157" i="6"/>
  <c r="AI156" i="6"/>
  <c r="AU158" i="6"/>
  <c r="AT158" i="6"/>
  <c r="AH158" i="6"/>
  <c r="AG158" i="6"/>
  <c r="W158" i="6"/>
  <c r="T158" i="6"/>
  <c r="K158" i="6"/>
  <c r="J158" i="6"/>
  <c r="AV157" i="6"/>
  <c r="AX157" i="6" s="1"/>
  <c r="AV156" i="6"/>
  <c r="AV154" i="6"/>
  <c r="AX154" i="6" s="1"/>
  <c r="AV153" i="6"/>
  <c r="AX153" i="6" s="1"/>
  <c r="AV151" i="6"/>
  <c r="AX151" i="6" s="1"/>
  <c r="AV150" i="6"/>
  <c r="AX150" i="6" s="1"/>
  <c r="AV148" i="6"/>
  <c r="AX148" i="6" s="1"/>
  <c r="AV147" i="6"/>
  <c r="AX147" i="6" s="1"/>
  <c r="AV145" i="6"/>
  <c r="AX145" i="6" s="1"/>
  <c r="AV144" i="6"/>
  <c r="AX144" i="6" s="1"/>
  <c r="AI154" i="6"/>
  <c r="AI153" i="6"/>
  <c r="AI151" i="6"/>
  <c r="AI150" i="6"/>
  <c r="AU155" i="6"/>
  <c r="AT155" i="6"/>
  <c r="AH155" i="6"/>
  <c r="AG155" i="6"/>
  <c r="W155" i="6"/>
  <c r="T155" i="6"/>
  <c r="S155" i="6"/>
  <c r="K155" i="6"/>
  <c r="J155" i="6"/>
  <c r="AU152" i="6"/>
  <c r="AT152" i="6"/>
  <c r="AH152" i="6"/>
  <c r="AG152" i="6"/>
  <c r="W152" i="6"/>
  <c r="T152" i="6"/>
  <c r="S152" i="6"/>
  <c r="K152" i="6"/>
  <c r="J152" i="6"/>
  <c r="AT74" i="6"/>
  <c r="AJ77" i="6"/>
  <c r="AV76" i="6"/>
  <c r="AV75" i="6"/>
  <c r="AX75" i="6" s="1"/>
  <c r="AI148" i="6"/>
  <c r="AI147" i="6"/>
  <c r="AI145" i="6"/>
  <c r="AI144" i="6"/>
  <c r="AU149" i="6"/>
  <c r="AT149" i="6"/>
  <c r="AH149" i="6"/>
  <c r="AG149" i="6"/>
  <c r="W149" i="6"/>
  <c r="T149" i="6"/>
  <c r="S149" i="6"/>
  <c r="K149" i="6"/>
  <c r="J149" i="6"/>
  <c r="AG146" i="6"/>
  <c r="AU146" i="6"/>
  <c r="AT146" i="6"/>
  <c r="AH146" i="6"/>
  <c r="W146" i="6"/>
  <c r="T146" i="6"/>
  <c r="S146" i="6"/>
  <c r="K146" i="6"/>
  <c r="J146" i="6"/>
  <c r="J77" i="6"/>
  <c r="K77" i="6"/>
  <c r="T77" i="6"/>
  <c r="S77" i="6"/>
  <c r="W77" i="6"/>
  <c r="AH77" i="6"/>
  <c r="AU77" i="6"/>
  <c r="AT77" i="6"/>
  <c r="AI76" i="6"/>
  <c r="AI75" i="6"/>
  <c r="AU74" i="6"/>
  <c r="AJ74" i="6"/>
  <c r="AV73" i="6"/>
  <c r="AX73" i="6" s="1"/>
  <c r="AV72" i="6"/>
  <c r="AU71" i="6"/>
  <c r="AT71" i="6"/>
  <c r="AJ71" i="6"/>
  <c r="AV70" i="6"/>
  <c r="AX70" i="6" s="1"/>
  <c r="AV69" i="6"/>
  <c r="AU68" i="6"/>
  <c r="AT68" i="6"/>
  <c r="AJ68" i="6"/>
  <c r="AV67" i="6"/>
  <c r="AX67" i="6" s="1"/>
  <c r="AV66" i="6"/>
  <c r="AX66" i="6" s="1"/>
  <c r="AU65" i="6"/>
  <c r="AT65" i="6"/>
  <c r="AJ65" i="6"/>
  <c r="AV64" i="6"/>
  <c r="AX64" i="6" s="1"/>
  <c r="AV63" i="6"/>
  <c r="AX63" i="6" s="1"/>
  <c r="AU62" i="6"/>
  <c r="AT62" i="6"/>
  <c r="AJ62" i="6"/>
  <c r="AV61" i="6"/>
  <c r="AX61" i="6" s="1"/>
  <c r="AV60" i="6"/>
  <c r="AX60" i="6" s="1"/>
  <c r="AU59" i="6"/>
  <c r="AT59" i="6"/>
  <c r="AJ59" i="6"/>
  <c r="AV58" i="6"/>
  <c r="AX58" i="6" s="1"/>
  <c r="AV57" i="6"/>
  <c r="AX57" i="6" s="1"/>
  <c r="AU55" i="6"/>
  <c r="AT55" i="6"/>
  <c r="AV54" i="6"/>
  <c r="AV53" i="6"/>
  <c r="AV51" i="6"/>
  <c r="AV50" i="6"/>
  <c r="AX50" i="6" s="1"/>
  <c r="AU49" i="6"/>
  <c r="AT49" i="6"/>
  <c r="AJ49" i="6"/>
  <c r="AV48" i="6"/>
  <c r="AX48" i="6" s="1"/>
  <c r="AV47" i="6"/>
  <c r="AX47" i="6" s="1"/>
  <c r="AV46" i="6"/>
  <c r="AX46" i="6" s="1"/>
  <c r="AV43" i="6"/>
  <c r="AX43" i="6" s="1"/>
  <c r="AU42" i="6"/>
  <c r="AT42" i="6"/>
  <c r="AJ42" i="6"/>
  <c r="AV41" i="6"/>
  <c r="AX41" i="6" s="1"/>
  <c r="AV40" i="6"/>
  <c r="AX40" i="6" s="1"/>
  <c r="AV38" i="6"/>
  <c r="AX38" i="6" s="1"/>
  <c r="AV37" i="6"/>
  <c r="AX37" i="6" s="1"/>
  <c r="AU36" i="6"/>
  <c r="AT36" i="6"/>
  <c r="AS36" i="6"/>
  <c r="AJ36" i="6"/>
  <c r="AV35" i="6"/>
  <c r="AX35" i="6" s="1"/>
  <c r="AV32" i="6"/>
  <c r="AX32" i="6" s="1"/>
  <c r="AV31" i="6"/>
  <c r="AX31" i="6" s="1"/>
  <c r="AU30" i="6"/>
  <c r="AT30" i="6"/>
  <c r="AJ30" i="6"/>
  <c r="AV29" i="6"/>
  <c r="AX29" i="6" s="1"/>
  <c r="AV28" i="6"/>
  <c r="AX28" i="6" s="1"/>
  <c r="AV27" i="6"/>
  <c r="AX27" i="6" s="1"/>
  <c r="AV25" i="6"/>
  <c r="AX25" i="6" s="1"/>
  <c r="AU24" i="6"/>
  <c r="AT24" i="6"/>
  <c r="AJ24" i="6"/>
  <c r="AV23" i="6"/>
  <c r="AX23" i="6" s="1"/>
  <c r="AV22" i="6"/>
  <c r="AX22" i="6" s="1"/>
  <c r="AV21" i="6"/>
  <c r="AX21" i="6" s="1"/>
  <c r="AV19" i="6"/>
  <c r="AX19" i="6" s="1"/>
  <c r="AU18" i="6"/>
  <c r="AT18" i="6"/>
  <c r="AJ18" i="6"/>
  <c r="AV17" i="6"/>
  <c r="AX17" i="6" s="1"/>
  <c r="AV16" i="6"/>
  <c r="AX16" i="6" s="1"/>
  <c r="AV15" i="6"/>
  <c r="AX15" i="6" s="1"/>
  <c r="AV8" i="6"/>
  <c r="AX8" i="6" s="1"/>
  <c r="AU7" i="6"/>
  <c r="AT7" i="6"/>
  <c r="AJ7" i="6"/>
  <c r="AV6" i="6"/>
  <c r="AV7" i="6" s="1"/>
  <c r="AI70" i="6"/>
  <c r="AI69" i="6"/>
  <c r="AI23" i="6"/>
  <c r="AI22" i="6"/>
  <c r="AI21" i="6"/>
  <c r="AI29" i="6"/>
  <c r="AI28" i="6"/>
  <c r="AI27" i="6"/>
  <c r="AI35" i="6"/>
  <c r="AI32" i="6"/>
  <c r="AI54" i="6"/>
  <c r="AI53" i="6"/>
  <c r="AJ55" i="6" s="1"/>
  <c r="AI51" i="6"/>
  <c r="W7" i="6"/>
  <c r="J7" i="6"/>
  <c r="J74" i="6"/>
  <c r="AH71" i="6"/>
  <c r="AG71" i="6"/>
  <c r="W71" i="6"/>
  <c r="T71" i="6"/>
  <c r="S71" i="6"/>
  <c r="K71" i="6"/>
  <c r="J71" i="6"/>
  <c r="AI67" i="6"/>
  <c r="AI66" i="6"/>
  <c r="J68" i="6"/>
  <c r="AH68" i="6"/>
  <c r="AG68" i="6"/>
  <c r="W68" i="6"/>
  <c r="T68" i="6"/>
  <c r="S68" i="6"/>
  <c r="K68" i="6"/>
  <c r="AI63" i="6"/>
  <c r="AH65" i="6"/>
  <c r="AG65" i="6"/>
  <c r="W65" i="6"/>
  <c r="S65" i="6"/>
  <c r="K65" i="6"/>
  <c r="J65" i="6"/>
  <c r="AI73" i="6"/>
  <c r="AI72" i="6"/>
  <c r="AH74" i="6"/>
  <c r="W74" i="6"/>
  <c r="T74" i="6"/>
  <c r="L74" i="6"/>
  <c r="K74" i="6"/>
  <c r="AI61" i="6"/>
  <c r="AI60" i="6"/>
  <c r="AH62" i="6"/>
  <c r="AG62" i="6"/>
  <c r="W62" i="6"/>
  <c r="T62" i="6"/>
  <c r="S62" i="6"/>
  <c r="K62" i="6"/>
  <c r="J62" i="6"/>
  <c r="AI58" i="6"/>
  <c r="AI57" i="6"/>
  <c r="AH59" i="6"/>
  <c r="AG59" i="6"/>
  <c r="W59" i="6"/>
  <c r="T59" i="6"/>
  <c r="S59" i="6"/>
  <c r="K59" i="6"/>
  <c r="J55" i="6"/>
  <c r="J59" i="6"/>
  <c r="AI41" i="6"/>
  <c r="AI48" i="6"/>
  <c r="AI47" i="6"/>
  <c r="AI46" i="6"/>
  <c r="AI43" i="6"/>
  <c r="AH49" i="6"/>
  <c r="AG49" i="6"/>
  <c r="W49" i="6"/>
  <c r="T49" i="6"/>
  <c r="S49" i="6"/>
  <c r="J49" i="6"/>
  <c r="AI40" i="6"/>
  <c r="AI38" i="6"/>
  <c r="AI37" i="6"/>
  <c r="AH42" i="6"/>
  <c r="AG42" i="6"/>
  <c r="T42" i="6"/>
  <c r="S42" i="6"/>
  <c r="J42" i="6"/>
  <c r="K42" i="6"/>
  <c r="AI17" i="6"/>
  <c r="AI16" i="6"/>
  <c r="AI15" i="6"/>
  <c r="AI8" i="6"/>
  <c r="AH18" i="6"/>
  <c r="AG18" i="6"/>
  <c r="W18" i="6"/>
  <c r="T18" i="6"/>
  <c r="S18" i="6"/>
  <c r="J18" i="6"/>
  <c r="K18" i="6"/>
  <c r="AI19" i="6"/>
  <c r="AH24" i="6"/>
  <c r="AG24" i="6"/>
  <c r="W24" i="6"/>
  <c r="T24" i="6"/>
  <c r="S24" i="6"/>
  <c r="J24" i="6"/>
  <c r="K24" i="6"/>
  <c r="AI25" i="6"/>
  <c r="AH30" i="6"/>
  <c r="AG30" i="6"/>
  <c r="W30" i="6"/>
  <c r="T30" i="6"/>
  <c r="S30" i="6"/>
  <c r="K30" i="6"/>
  <c r="J30" i="6"/>
  <c r="AI31" i="6"/>
  <c r="J36" i="6"/>
  <c r="AH36" i="6"/>
  <c r="AG36" i="6"/>
  <c r="W36" i="6"/>
  <c r="T36" i="6"/>
  <c r="S36" i="6"/>
  <c r="K36" i="6"/>
  <c r="W55" i="6"/>
  <c r="AI50" i="6"/>
  <c r="AH55" i="6"/>
  <c r="AG55" i="6"/>
  <c r="T55" i="6"/>
  <c r="S55" i="6"/>
  <c r="K55" i="6"/>
  <c r="AI6" i="6"/>
  <c r="AI7" i="6" s="1"/>
  <c r="AH7" i="6"/>
  <c r="AG7" i="6"/>
  <c r="T7" i="6"/>
  <c r="S7" i="6"/>
  <c r="K7" i="6"/>
  <c r="AH143" i="6" l="1"/>
  <c r="U160" i="6"/>
  <c r="S159" i="6"/>
  <c r="T56" i="6"/>
  <c r="AV142" i="6"/>
  <c r="AW82" i="6"/>
  <c r="AY79" i="6" s="1"/>
  <c r="AW102" i="6"/>
  <c r="AV102" i="6"/>
  <c r="AV114" i="6"/>
  <c r="AI126" i="6"/>
  <c r="V102" i="6"/>
  <c r="V138" i="6"/>
  <c r="S143" i="6"/>
  <c r="AW130" i="6"/>
  <c r="T143" i="6"/>
  <c r="V106" i="6"/>
  <c r="W143" i="6"/>
  <c r="AI134" i="6"/>
  <c r="AJ143" i="6"/>
  <c r="AG143" i="6"/>
  <c r="J159" i="6"/>
  <c r="AT143" i="6"/>
  <c r="AW106" i="6"/>
  <c r="K143" i="6"/>
  <c r="AU143" i="6"/>
  <c r="AI142" i="6"/>
  <c r="V114" i="6"/>
  <c r="AX101" i="6"/>
  <c r="AX102" i="6" s="1"/>
  <c r="AW86" i="6"/>
  <c r="AY83" i="6" s="1"/>
  <c r="AV98" i="6"/>
  <c r="AV118" i="6"/>
  <c r="AW98" i="6"/>
  <c r="AW122" i="6"/>
  <c r="V142" i="6"/>
  <c r="AI138" i="6"/>
  <c r="AW118" i="6"/>
  <c r="AW126" i="6"/>
  <c r="AW138" i="6"/>
  <c r="AX90" i="6"/>
  <c r="AX112" i="6"/>
  <c r="AX114" i="6" s="1"/>
  <c r="V130" i="6"/>
  <c r="AI130" i="6"/>
  <c r="AV122" i="6"/>
  <c r="AW90" i="6"/>
  <c r="AY87" i="6" s="1"/>
  <c r="AW142" i="6"/>
  <c r="AW94" i="6"/>
  <c r="AX96" i="6"/>
  <c r="AX98" i="6" s="1"/>
  <c r="AX117" i="6"/>
  <c r="AX118" i="6" s="1"/>
  <c r="V134" i="6"/>
  <c r="AX110" i="6"/>
  <c r="AV94" i="6"/>
  <c r="AX138" i="6"/>
  <c r="V122" i="6"/>
  <c r="AX121" i="6"/>
  <c r="AX122" i="6" s="1"/>
  <c r="AV106" i="6"/>
  <c r="V118" i="6"/>
  <c r="V126" i="6"/>
  <c r="AI122" i="6"/>
  <c r="AW110" i="6"/>
  <c r="AX139" i="6"/>
  <c r="AX142" i="6" s="1"/>
  <c r="AI114" i="6"/>
  <c r="AV110" i="6"/>
  <c r="AW114" i="6"/>
  <c r="AW134" i="6"/>
  <c r="AV134" i="6"/>
  <c r="AX94" i="6"/>
  <c r="AX106" i="6"/>
  <c r="AV138" i="6"/>
  <c r="AX131" i="6"/>
  <c r="AX134" i="6" s="1"/>
  <c r="AX130" i="6"/>
  <c r="AV130" i="6"/>
  <c r="AV126" i="6"/>
  <c r="AI118" i="6"/>
  <c r="AX126" i="6"/>
  <c r="J94" i="6"/>
  <c r="J98" i="6"/>
  <c r="J86" i="6"/>
  <c r="J106" i="6"/>
  <c r="AI106" i="6"/>
  <c r="J102" i="6"/>
  <c r="J90" i="6"/>
  <c r="AX83" i="6"/>
  <c r="AI86" i="6"/>
  <c r="V86" i="6"/>
  <c r="AI90" i="6"/>
  <c r="AV90" i="6"/>
  <c r="AI102" i="6"/>
  <c r="AI110" i="6"/>
  <c r="V110" i="6"/>
  <c r="AI98" i="6"/>
  <c r="V98" i="6"/>
  <c r="AI94" i="6"/>
  <c r="V94" i="6"/>
  <c r="V90" i="6"/>
  <c r="AX6" i="6"/>
  <c r="AV155" i="6"/>
  <c r="V155" i="6"/>
  <c r="V149" i="6"/>
  <c r="AI155" i="6"/>
  <c r="AX155" i="6"/>
  <c r="V152" i="6"/>
  <c r="AI146" i="6"/>
  <c r="AV77" i="6"/>
  <c r="AV86" i="6"/>
  <c r="AI158" i="6"/>
  <c r="AX84" i="6"/>
  <c r="V82" i="6"/>
  <c r="AV82" i="6"/>
  <c r="AV146" i="6"/>
  <c r="AX76" i="6"/>
  <c r="AX77" i="6" s="1"/>
  <c r="K78" i="6"/>
  <c r="AX149" i="6"/>
  <c r="V158" i="6"/>
  <c r="AX79" i="6"/>
  <c r="AX82" i="6" s="1"/>
  <c r="AV149" i="6"/>
  <c r="V146" i="6"/>
  <c r="AI152" i="6"/>
  <c r="AX152" i="6"/>
  <c r="AV152" i="6"/>
  <c r="AI149" i="6"/>
  <c r="AV74" i="6"/>
  <c r="AG159" i="6"/>
  <c r="T159" i="6"/>
  <c r="AI82" i="6"/>
  <c r="AT78" i="6"/>
  <c r="W78" i="6"/>
  <c r="AU78" i="6"/>
  <c r="AX72" i="6"/>
  <c r="AX74" i="6" s="1"/>
  <c r="J78" i="6"/>
  <c r="AH159" i="6"/>
  <c r="AG78" i="6"/>
  <c r="AH78" i="6"/>
  <c r="AX146" i="6"/>
  <c r="T78" i="6"/>
  <c r="AI77" i="6"/>
  <c r="AT159" i="6"/>
  <c r="AU159" i="6"/>
  <c r="AI36" i="6"/>
  <c r="S78" i="6"/>
  <c r="AJ78" i="6"/>
  <c r="AV158" i="6"/>
  <c r="AX156" i="6"/>
  <c r="AX158" i="6" s="1"/>
  <c r="K159" i="6"/>
  <c r="W159" i="6"/>
  <c r="V77" i="6"/>
  <c r="AV36" i="6"/>
  <c r="AX36" i="6" s="1"/>
  <c r="AT56" i="6"/>
  <c r="AU56" i="6"/>
  <c r="AV59" i="6"/>
  <c r="AX59" i="6" s="1"/>
  <c r="AV71" i="6"/>
  <c r="AX69" i="6"/>
  <c r="AX71" i="6" s="1"/>
  <c r="AV68" i="6"/>
  <c r="AV65" i="6"/>
  <c r="AV62" i="6"/>
  <c r="AX62" i="6" s="1"/>
  <c r="AV55" i="6"/>
  <c r="AX55" i="6" s="1"/>
  <c r="AV42" i="6"/>
  <c r="AV30" i="6"/>
  <c r="AX30" i="6" s="1"/>
  <c r="AJ56" i="6"/>
  <c r="AV24" i="6"/>
  <c r="AX24" i="6" s="1"/>
  <c r="AV18" i="6"/>
  <c r="AX18" i="6" s="1"/>
  <c r="AV49" i="6"/>
  <c r="AI71" i="6"/>
  <c r="V30" i="6"/>
  <c r="AX68" i="6"/>
  <c r="V74" i="6"/>
  <c r="V68" i="6"/>
  <c r="AI24" i="6"/>
  <c r="AI30" i="6"/>
  <c r="AI55" i="6"/>
  <c r="V71" i="6"/>
  <c r="V59" i="6"/>
  <c r="AX65" i="6"/>
  <c r="AI59" i="6"/>
  <c r="AI65" i="6"/>
  <c r="AI68" i="6"/>
  <c r="V65" i="6"/>
  <c r="AI74" i="6"/>
  <c r="AI62" i="6"/>
  <c r="V62" i="6"/>
  <c r="AX51" i="6"/>
  <c r="AX54" i="6"/>
  <c r="AX53" i="6"/>
  <c r="J56" i="6"/>
  <c r="AH56" i="6"/>
  <c r="S56" i="6"/>
  <c r="AG56" i="6"/>
  <c r="V49" i="6"/>
  <c r="V42" i="6"/>
  <c r="K56" i="6"/>
  <c r="AI49" i="6"/>
  <c r="W42" i="6"/>
  <c r="AI42" i="6"/>
  <c r="V24" i="6"/>
  <c r="AI18" i="6"/>
  <c r="V18" i="6"/>
  <c r="V36" i="6"/>
  <c r="V55" i="6"/>
  <c r="AH160" i="6" l="1"/>
  <c r="J143" i="6"/>
  <c r="J160" i="6" s="1"/>
  <c r="AI143" i="6"/>
  <c r="AV143" i="6"/>
  <c r="AW143" i="6"/>
  <c r="V143" i="6"/>
  <c r="AX86" i="6"/>
  <c r="AX143" i="6" s="1"/>
  <c r="AX42" i="6"/>
  <c r="AI159" i="6"/>
  <c r="V159" i="6"/>
  <c r="AX78" i="6"/>
  <c r="AX159" i="6"/>
  <c r="AU160" i="6"/>
  <c r="AV159" i="6"/>
  <c r="AI78" i="6"/>
  <c r="V78" i="6"/>
  <c r="AV78" i="6"/>
  <c r="AT160" i="6"/>
  <c r="T160" i="6"/>
  <c r="AJ160" i="6"/>
  <c r="AV56" i="6"/>
  <c r="AX49" i="6"/>
  <c r="K160" i="6"/>
  <c r="AG160" i="6"/>
  <c r="S160" i="6"/>
  <c r="V56" i="6"/>
  <c r="AI56" i="6"/>
  <c r="W56" i="6"/>
  <c r="AV160" i="6" l="1"/>
  <c r="W160" i="6"/>
  <c r="AI160" i="6"/>
  <c r="V160" i="6"/>
  <c r="AX56" i="6" l="1"/>
</calcChain>
</file>

<file path=xl/comments1.xml><?xml version="1.0" encoding="utf-8"?>
<comments xmlns="http://schemas.openxmlformats.org/spreadsheetml/2006/main">
  <authors>
    <author>Sandra Marcela Mora Herrera</author>
  </authors>
  <commentList>
    <comment ref="K75" authorId="0" shapeId="0">
      <text>
        <r>
          <rPr>
            <b/>
            <sz val="9"/>
            <color indexed="81"/>
            <rFont val="Tahoma"/>
            <family val="2"/>
          </rPr>
          <t>Valor Inicial Contratado $ 2,704,019,462</t>
        </r>
        <r>
          <rPr>
            <sz val="9"/>
            <color indexed="81"/>
            <rFont val="Tahoma"/>
            <family val="2"/>
          </rPr>
          <t xml:space="preserve">
</t>
        </r>
      </text>
    </comment>
  </commentList>
</comments>
</file>

<file path=xl/sharedStrings.xml><?xml version="1.0" encoding="utf-8"?>
<sst xmlns="http://schemas.openxmlformats.org/spreadsheetml/2006/main" count="850" uniqueCount="274">
  <si>
    <t>SECRETARIA DISTRITAL DE INTEGRACIÓN SOCIAL
SUBDIRECCIÓN ADMINISTRATIVA Y FINANCIERA
INFORME DETALLADO DE VIGENCIAS FUTURAS APROBADAS MEDIANTE ACTAS
ACTA No. 10 DEL 30 DE JULIO DE 2024 - FICHA TENICA 122
ACTA No. 11 DEL 28-30 DE AGOSTO DE 2024 - FICHA TECNICA 133
ACTA No. 16 DEL 23 DE OCTUBRE DE 2024 - FICHA TECNICA 148</t>
  </si>
  <si>
    <t>DATOS INICIALES DEL CONTRATO</t>
  </si>
  <si>
    <t>VIGENCIA 2024</t>
  </si>
  <si>
    <t>VIGENCIA FUTURA 2025</t>
  </si>
  <si>
    <t>VIGENCIA FUTURA 2026</t>
  </si>
  <si>
    <t>Proyecto</t>
  </si>
  <si>
    <t>Ficha Tecnica</t>
  </si>
  <si>
    <t>No. caso</t>
  </si>
  <si>
    <t>Cto</t>
  </si>
  <si>
    <t>1. No. contrato</t>
  </si>
  <si>
    <t>2. Nombre de contratista</t>
  </si>
  <si>
    <t xml:space="preserve">Objeto </t>
  </si>
  <si>
    <t xml:space="preserve">3. Valor total contratado </t>
  </si>
  <si>
    <t xml:space="preserve">Valor Anual contratado </t>
  </si>
  <si>
    <t xml:space="preserve">Rubro </t>
  </si>
  <si>
    <t xml:space="preserve">pos pre </t>
  </si>
  <si>
    <t xml:space="preserve">Fondo </t>
  </si>
  <si>
    <t xml:space="preserve">No. CDP  </t>
  </si>
  <si>
    <t>No. CDP SIIF</t>
  </si>
  <si>
    <t xml:space="preserve">No.  Registro </t>
  </si>
  <si>
    <t>No. SIIF Registro</t>
  </si>
  <si>
    <t>Anulaciones-Liberaciones</t>
  </si>
  <si>
    <t>GIROS 2024</t>
  </si>
  <si>
    <t>GIROS 2025 - RESERVAS</t>
  </si>
  <si>
    <t>Saldo Registro</t>
  </si>
  <si>
    <t xml:space="preserve">No. CDP Extrapresupuestal SEVEN </t>
  </si>
  <si>
    <t>No. CDP Extrapresupuestal SAP</t>
  </si>
  <si>
    <t>No. Registro Extrapresupuestal SEVEN</t>
  </si>
  <si>
    <t xml:space="preserve">No. Registro Extrapresupuestal SAP </t>
  </si>
  <si>
    <t xml:space="preserve">No. CDP  VIGENCIA 2025 </t>
  </si>
  <si>
    <t>SIIF  CDP VIGENCIA 2025</t>
  </si>
  <si>
    <t>No.  Registro VIGENCIA 2025</t>
  </si>
  <si>
    <t>SIIF  Registro VIGENCIA 2025</t>
  </si>
  <si>
    <t>Anulaciones - Liberaciones</t>
  </si>
  <si>
    <t>GIROS 2025</t>
  </si>
  <si>
    <t>No. CDP  VIGENCIA 2026</t>
  </si>
  <si>
    <t>SIIF  CDP VIGENCIA 2026</t>
  </si>
  <si>
    <t>No.  Registro VIGENCIA 2026</t>
  </si>
  <si>
    <t>SIIF  Registro VIGENCIA 2026</t>
  </si>
  <si>
    <t>GIROS 2026</t>
  </si>
  <si>
    <t>Valor Asociado</t>
  </si>
  <si>
    <t>Acta 10
FT 122</t>
  </si>
  <si>
    <t>Contrato de Prestacion de Servicios</t>
  </si>
  <si>
    <t>Hardware Asesorias Sofware Ltda</t>
  </si>
  <si>
    <t>PRESTAR EL SERVICIO DE ALQUILER DE IMPRESORAS QUE INCLUYA CONSUMIBLES DE IMPRESION, MANTENIMIENTO PREVENTIVO Y CORRECTIVO PARA LAS UNIDADES OPERATIVAS DE LA SECRETARIA DISTRITAL DE INTEGRACION SOCIAL</t>
  </si>
  <si>
    <t>399.947.627</t>
  </si>
  <si>
    <t>O23011745992024007373025</t>
  </si>
  <si>
    <t>O232020200773123</t>
  </si>
  <si>
    <t xml:space="preserve">1-100-F001 </t>
  </si>
  <si>
    <t>1-100-F001</t>
  </si>
  <si>
    <t>Total Fortalecimiento (7955)</t>
  </si>
  <si>
    <t>9072-2024</t>
  </si>
  <si>
    <t>CONSORCIO POR LA REDUCCIÓN DE LA HABITABILIDAD EN CALLE 2024</t>
  </si>
  <si>
    <t>BRINDAR PROCESOS DE ATENCIÓN INTEGRAL ORIENTADOS A LA POBLACIÓN HABITANTE DE CALLE DE 29 AÑOS DE EDAD EN ADELANTE, A TRAVÉS DE UN SERVICIO DE COMUNIDAD DE VIDA DIRIGIDO A LA SUPERACIÓN DE LAS FORMAS EXTREMAS DE EXCLUSIÓN ASOCIADAS A LAS DINÁMICAS DE VIDA EN CALLE.” LOTE 1- (130 CUPOS)</t>
  </si>
  <si>
    <t>O23011741032024005756052</t>
  </si>
  <si>
    <t>O232020200993304</t>
  </si>
  <si>
    <t>2-100-I009</t>
  </si>
  <si>
    <t>1-300-I026</t>
  </si>
  <si>
    <t>1-200-I008</t>
  </si>
  <si>
    <t>9073-2024</t>
  </si>
  <si>
    <t>BRINDAR PROCESOS DE ATENCIÓN INTEGRAL ORIENTADOS A LA POBLACIÓN HABITANTE DE CALLE DE 29 AÑOS DE EDAD EN ADELANTE, A TRAVÉS DE UN SERVICIO DE COMUNIDAD DE VIDA DIRIGIDO A LA SUPERACIÓN DE LAS FORMAS EXTREMAS DE EXCLUSIÓN ASOCIADAS A LAS DINÁMICAS DE VIDA EN CALLE.” LOTE 2- (130 CUPOS)</t>
  </si>
  <si>
    <t>9074-2024</t>
  </si>
  <si>
    <t>MESALUD LTDA.</t>
  </si>
  <si>
    <t>BRINDAR PROCESOS DE ATENCIÓN INTEGRAL ORIENTADOS A LA POBLACIÓN HABITANTE DE CALLE DE 29 AÑOS DE EDAD EN ADELANTE, A TRAVÉS DE UN
SERVICIO DE COMUNIDAD DE VIDA DIRIGIDO LA SUPERACIÓN DE LAS FORMAS EXTREMAS DE EXCLUSIÓN ASOCIADAS A LAS DINÁMICAS DE VIDA EN
CALLE - LOTE 3</t>
  </si>
  <si>
    <t>9080-2024</t>
  </si>
  <si>
    <t>CORPORACIÓN VIENTOS DEL PORVENIR</t>
  </si>
  <si>
    <t>BRINDAR ATENCION INTEGRAL ORIENTADA A MUJERES HABITANTES DE CALLE, EN SUS DIVERSIDADES, DE 29 AÑOS DE EDAD EN ADELANTE, MEDIANTE PROCESOS DE DESARROLLO PERSONAL, QUE CONDUZCAN A UNA VIDA LIBRE DE VIOLENCIAS, CONTRIBUYENDO A LA SUPERACION DE LAS FORMAS EXTREMAS DE EXCLUSION ASOCIADAS A LAS DINAMICAS DE VIDA EN LA CALLE. - CIEN (100) CUPOS</t>
  </si>
  <si>
    <t>9114-2024</t>
  </si>
  <si>
    <t>BRINDAR ATENCION INTEGRAL Y ESPECIALIZADA A PERSONAS HABITANTES DE CALLE, DE 29 AÑOS DE EDAD EN ADELANTE, CON ALTA DEPENDENCIA  FISICA, MENTAL O COGNITIVA, A TRAVES DEL MANTENIMIENTO DE HABILIDADES QUE POSIBILITEN LA PARTICIPACION EN LA EJECUCION DE ACTIVIDADES  DE LA VIDA DIARIA, PARA LA SUPERACION DE LAS FORMAS EXTREMAS DE EXCLUSION ASOCIADAS A LA VIDA EN CALLE.</t>
  </si>
  <si>
    <t xml:space="preserve">1-300-I026 </t>
  </si>
  <si>
    <t>9115-2024</t>
  </si>
  <si>
    <t>BRINDAR ATENCION INTEGRAL Y ESPECIALIZADA A PERSONAS HABITANTES DE CALLE, DE 29 AÑOS DE EDAD EN ADELANTE, CON ALTA DEPENDENCIA  FISICA, MENTAL O COGNITIVA, A TRAVES DEL MANTENIMIENTO DE HABILIDADES QUE POSIBILITEN LA PARTICIPACION EN LA EJECUCION DE ACTIVIDADES  DE LA VIDA DIARIA, PARA LA SUPERACION DE LAS FORMAS EXTREMAS DE EXCLUSION ASOCIADAS A LA VIDA EN CALLE. LOTE 3</t>
  </si>
  <si>
    <t>9131-2024</t>
  </si>
  <si>
    <t>CONSORCIO ALTA DEPENDENCIA 2024 .</t>
  </si>
  <si>
    <t>BRINDAR ATENCION INTEGRAL Y ESPECIALIZADA A PERSONAS HABITANTES DE CALLE, DE 29 AÑOS DE EDAD EN ADELANTE, CON ALTA DEPENDENCIA FISICA, MENTAL O COGNITIVA, A TRAVES DEL MANTENIMIENTO DE HABILIDADES QUE POSIBILITEN LA PARTICIPACION EN LA EJECUCION DE ACTIVIDADES DE LA VIDA DIARIA, PARA LA SUPERACION DE LAS FORMAS EXTREMAS DE EXCLUSION ASOCIADAS A LA VIDA EN CALLE – LOTE 2</t>
  </si>
  <si>
    <t>Total Habitante de calle (7948)</t>
  </si>
  <si>
    <t>OMA</t>
  </si>
  <si>
    <t xml:space="preserve"> COMPAÑIA INTERNACIONAL DE ALIMENTOS AGRO PECUARIOS CIALTA S A S</t>
  </si>
  <si>
    <t>SUMINISTRO  Y  DISTRIBUCION  DE  ALIMENTOS  CARNE  DE  CERDO  PARA  LAS  UNIDADES  OPERATIVAS  O  PUNTOS  DE  ENTREGA  DE  LA 
SECRETARIA DISTRITAL DE INTEGRACION SOCIAL</t>
  </si>
  <si>
    <t>0230117410320024007151017</t>
  </si>
  <si>
    <t>0232020200991199</t>
  </si>
  <si>
    <t>1-100-I012</t>
  </si>
  <si>
    <t>COMPAÑIA INTERNACIONAL DE ALIMENTOS AGRO PECUARIOS CIALTA S A S</t>
  </si>
  <si>
    <t>SUMINISTRO Y DISTRIBUCION DE ALIMENTOS CARNE DE RES Y PESCADO PARA LAS UNIDADES OPERATIVAS O PUNTOS DE ENTREGA DE LA 
SECRETARIA DISTRITAL DE INTEGRACION SOCIAL</t>
  </si>
  <si>
    <t>COMERCIALIZADORA DISFRUVER S.A.S</t>
  </si>
  <si>
    <t xml:space="preserve">SUMINISTRO Y DISTRIBUCION DE ALIMENTOS HUEVOS, FRUTAS Y VERDURAS PARA LAS UNIDADES OPERATIVAS O PUNTOS DE ENTREGA 
DE LA SECRETARIA DISTRITAL DE INTEGRACION SOCIAL </t>
  </si>
  <si>
    <t xml:space="preserve">UNION TEMPORAL FOOD PANADERIA 2025 </t>
  </si>
  <si>
    <t xml:space="preserve">SUMINISTRO Y DISTRIBUCION DE ALIMENTOS PRODUCTOS DE PANADERIA PARA LAS UNIDADES OPERATIVAS O PUNTOS DE ENTREGA DE LA SECRETARIA DISTRITAL
DE INTEGRACION SOCIAL </t>
  </si>
  <si>
    <t>SUMINISTRO Y DISTRIBUCION DE ALIMENTOS PRODUCTOS LACTEOS PARA LAS UNIDADES OPERATIVAS O PUNTOS DE ENTREGA DE LA SECRETARIA DISTRITAL DE
INTEGRACION SOCIAL</t>
  </si>
  <si>
    <t>O23011741032024007151017</t>
  </si>
  <si>
    <t>COMERCIALIZADORA DISFRUVER SAS</t>
  </si>
  <si>
    <t>SUMINISTRO Y DISTRIBUCION DE ALIMENTOS VIVERES Y ABARROTES PARA LAS UNIDADES OPERATIVAS O PUNTOS DE ENTREGA DE LA SECRETARIA DISTRITAL DE INTEGRACION SOCIAL</t>
  </si>
  <si>
    <t>Acta 10 FT 122</t>
  </si>
  <si>
    <t>COMPAÑIA DE ALIMENTOS SHALOM S.A.S.</t>
  </si>
  <si>
    <t>SUMINISTRO Y DISTRIBUCION DE ALIMENTOS POLLO PARA LAS UNIDADES OPERATIVAS O PUNTOS DE ENTREGA DE LA SECRETARIA DISTRITAL DE
INTEGRACION SOCIAL</t>
  </si>
  <si>
    <t>Total Abastecimiento ( 7953)</t>
  </si>
  <si>
    <t>Acta 16
FT 148</t>
  </si>
  <si>
    <t>Convenio de Asociación</t>
  </si>
  <si>
    <t>CORPORACION SOCIAL PARA EL DESARROLLO DE LOS GRUPOS ETNICOS Y CULTURALES MULTIET NIAS</t>
  </si>
  <si>
    <t>AUNAR RECURSOS TECNICOS, FISICOS, ADMINISTRATIVOS Y ECONOMICOS ENTRE LAS PARTES, PARA GARANTIZAR LA ATENCION DE LAS PERSONAS MAYORES CON DEPENDENCIA FUNCIONAL SEVERA EN LOS CENTROS DE COMUNIDAD DE CUIDADO, EN EL MARCO DEL PROYECTO DE INVERSION 7937 - GENERACION DE OPORTUNIDADES PARA LA INCLUSION SOCIAL Y PRODUCTIVA DE LAS PERSONAS MAYORES EN BOGOTA D.C.</t>
  </si>
  <si>
    <t>O23011741032024001754052</t>
  </si>
  <si>
    <t>4000003953</t>
  </si>
  <si>
    <t>39</t>
  </si>
  <si>
    <t>22</t>
  </si>
  <si>
    <t>3000002353</t>
  </si>
  <si>
    <t>8</t>
  </si>
  <si>
    <t>1</t>
  </si>
  <si>
    <t>7000004925</t>
  </si>
  <si>
    <t>4000003955</t>
  </si>
  <si>
    <t>40</t>
  </si>
  <si>
    <t xml:space="preserve">7000004923
</t>
  </si>
  <si>
    <t>26</t>
  </si>
  <si>
    <t>3000002357</t>
  </si>
  <si>
    <t>9</t>
  </si>
  <si>
    <t>2</t>
  </si>
  <si>
    <t>7000004926</t>
  </si>
  <si>
    <t>FUNDACION OBRAS DE MISERICORDIA CON CRIS TO CONSTRUYENDO VIDA</t>
  </si>
  <si>
    <t>AUNAR RECURSOS TECNICOS, FISICOS, ADMINISTRATIVOS YCONOMICOS ENTRE LAS PARTES, PARA GARANTIZAR LA ATENCION DE LAS PERSONAS MAYORES CON DEPENDENCIA FUNCIONAL SEVERA EN LOS CENTROS DE COMUNIDAD DE CUIDADO, EN EL MARCO DEL PROYECTO DE INVERSION 7937 - GENERACION DE OPORTUNIDADES PARA LA INCLUSION SOCIAL Y PRODUCTIVA DE LAS PERSONAS MAYORES EN BOGOTA D.C.</t>
  </si>
  <si>
    <t>41</t>
  </si>
  <si>
    <t>7000004927</t>
  </si>
  <si>
    <t>27</t>
  </si>
  <si>
    <t>3000002361</t>
  </si>
  <si>
    <t>3</t>
  </si>
  <si>
    <t>7000004929</t>
  </si>
  <si>
    <t>42</t>
  </si>
  <si>
    <t>7000004928</t>
  </si>
  <si>
    <t>30</t>
  </si>
  <si>
    <t>3000002365</t>
  </si>
  <si>
    <t>FUNDACION HOGAR SAN FRANCISCO DE ASIS</t>
  </si>
  <si>
    <t>45</t>
  </si>
  <si>
    <t>7000004937</t>
  </si>
  <si>
    <t>7000004939</t>
  </si>
  <si>
    <t>46</t>
  </si>
  <si>
    <t>7000004938</t>
  </si>
  <si>
    <t>10</t>
  </si>
  <si>
    <t>7000004940</t>
  </si>
  <si>
    <t>DOMINICAS HIJAS DE NUESTRA SEÑORA DE NAZ ARETH</t>
  </si>
  <si>
    <t>47</t>
  </si>
  <si>
    <t>7000004942</t>
  </si>
  <si>
    <t>55</t>
  </si>
  <si>
    <t>7000004959</t>
  </si>
  <si>
    <t>11</t>
  </si>
  <si>
    <t>56</t>
  </si>
  <si>
    <t>7000004960</t>
  </si>
  <si>
    <t>3000002391</t>
  </si>
  <si>
    <t>7000004945</t>
  </si>
  <si>
    <t>50</t>
  </si>
  <si>
    <t>7000004948</t>
  </si>
  <si>
    <t>48</t>
  </si>
  <si>
    <t>3000002395</t>
  </si>
  <si>
    <t>7000004946</t>
  </si>
  <si>
    <t>43</t>
  </si>
  <si>
    <t>7000004932</t>
  </si>
  <si>
    <t>51</t>
  </si>
  <si>
    <t>3000002398</t>
  </si>
  <si>
    <t>44</t>
  </si>
  <si>
    <t>7000004933</t>
  </si>
  <si>
    <t>53</t>
  </si>
  <si>
    <t>3000002402</t>
  </si>
  <si>
    <t>7000004935</t>
  </si>
  <si>
    <t>CONGREGACION SIERVAS DE CRISTO SACERDOTE</t>
  </si>
  <si>
    <t>7000004949</t>
  </si>
  <si>
    <t>3954</t>
  </si>
  <si>
    <t>16</t>
  </si>
  <si>
    <t>52</t>
  </si>
  <si>
    <t>7000004950</t>
  </si>
  <si>
    <t>3956</t>
  </si>
  <si>
    <t>17</t>
  </si>
  <si>
    <t>7000004957</t>
  </si>
  <si>
    <t>18</t>
  </si>
  <si>
    <t>54</t>
  </si>
  <si>
    <t>7000004958</t>
  </si>
  <si>
    <t>19</t>
  </si>
  <si>
    <t>FUNDACION INSTITUTO TECNOLOGICO DEL SUR</t>
  </si>
  <si>
    <t>AUNAR RECURSOS TECNICOS, FISICOS, ADMINISTRATIVOS Y ECONOMICOS ENTRE LAS PARTES, PARA GARANTIZAR LA ATENCION DE LAS PERSONAS MAYORES CON
DEPENDENCIA FUNCIONAL SEVERA EN LOS CENTROS DE COMUNIDAD DE CUIDADO, EN EL MARCO DEL PROYECTO DE INVERSION 7937 - GENERACION DE
OPORTUNIDADES PARA LA INCLUSION SOCIAL Y PRODUCTIVA DE LAS PERSONAS MAYORES EN BOGOTA D.C.</t>
  </si>
  <si>
    <t>57</t>
  </si>
  <si>
    <t>7000004962</t>
  </si>
  <si>
    <t xml:space="preserve">1-100-I012
</t>
  </si>
  <si>
    <t>20</t>
  </si>
  <si>
    <t>7000004964</t>
  </si>
  <si>
    <t>58</t>
  </si>
  <si>
    <t>7000004963</t>
  </si>
  <si>
    <t>21</t>
  </si>
  <si>
    <t>7000004965</t>
  </si>
  <si>
    <t>CORPORACION SOCIAL PARA EL DESARROLLO DE LOS GRUPOS ETNICOS Y CULTURALES MULTIETNIAS</t>
  </si>
  <si>
    <t>AUNAR RECURSOS TECNICOS, FISICOS, ADMINISTRATIVOS Y ECONOMICOS ENTRE LAS PARTES, PARA GARANTIZAR LA ATENCION DE LAS PERSONAS MAYORES CON
DEPENDENCIA FUNCIONAL MODERADA EN LOS CENTROS DE COMUNIDAD DE CUIDADO, EN EL MARCO DEL PROYECTO DE INVERSION 7937 - GENERACION DE
OPORTUNIDADES PARA LA INCLUSION SOCIAL Y PRODUCTIVA DE LAS PERSONAS MAYORES EN BOGOTA D.C.</t>
  </si>
  <si>
    <t>4000003951</t>
  </si>
  <si>
    <t>59</t>
  </si>
  <si>
    <t>7000004966</t>
  </si>
  <si>
    <t>3952</t>
  </si>
  <si>
    <t>7000004968</t>
  </si>
  <si>
    <t>60</t>
  </si>
  <si>
    <t>7000004967</t>
  </si>
  <si>
    <t>23</t>
  </si>
  <si>
    <t>7000004969</t>
  </si>
  <si>
    <t>24</t>
  </si>
  <si>
    <t>7000004970</t>
  </si>
  <si>
    <t>FUNDACION CAFAMI CENTRO DE ASESORIA INTEGRAL FAMILIAR</t>
  </si>
  <si>
    <t>AUNAR RECURSOS TÉCNICOS, FÍSICOS, ADMINISTRATIVOS Y ECONÓMICOS ENTRE LAS PARTES,
PARA GARANTIZAR LA ATENCIÓN DE LAS PERSONAS MAYORES CON DEPENDENCIA FUNCIONAL
MODERADA EN LOS CENTROS DE COMUNIDAD DE CUIDADO, EN EL MARCO DEL PROYECTO DE
INVERSIÓN 7937 - GENERACIÓN DE OPORTUNIDADES PARA LA INCLUSIÓN SOCIAL Y PRODUCTIVA
DE LAS PERSONAS MAYORES EN BOGOTÁ D.C.</t>
  </si>
  <si>
    <t>61</t>
  </si>
  <si>
    <t>7000004973</t>
  </si>
  <si>
    <t>25</t>
  </si>
  <si>
    <t>7000004975</t>
  </si>
  <si>
    <t>62</t>
  </si>
  <si>
    <t>7000004974</t>
  </si>
  <si>
    <t>7000004976</t>
  </si>
  <si>
    <t>7000004977</t>
  </si>
  <si>
    <t>FUNDACION REMANSO DE PAZ - REMAPAZ</t>
  </si>
  <si>
    <t>AUNAR RECURSOS TÉCNICOS, FÍSICOS, ADMINISTRATIVOS Y ECONÓMICOS ENTRE LAS PARTES, PARA GARANTIZAR LA ATENCIÓN DE LAS PERSONAS MAYORES CON DEPENDENCIA FUNCIONAL MODERADA EN LOS CENTROS DE COMUNIDAD DE CUIDADO, EN EL MARCO DEL PROYECTO DE INVERSIÓN 7937 - GENERACIÓN DE OPORTUNIDADES PARA LA INCLUSIÓN SOCIAL Y PRODUCTIVA DE LAS PERSONAS MAYORES EN BOGOTÁ D.C.</t>
  </si>
  <si>
    <t>63</t>
  </si>
  <si>
    <t>7000004991</t>
  </si>
  <si>
    <t>28</t>
  </si>
  <si>
    <t>7000004996</t>
  </si>
  <si>
    <t>64</t>
  </si>
  <si>
    <t>7000004995</t>
  </si>
  <si>
    <t>29</t>
  </si>
  <si>
    <t>7000004997</t>
  </si>
  <si>
    <t>7000004998</t>
  </si>
  <si>
    <t>71</t>
  </si>
  <si>
    <t>7000005014</t>
  </si>
  <si>
    <t>7000005016</t>
  </si>
  <si>
    <t>72</t>
  </si>
  <si>
    <t>7000005015</t>
  </si>
  <si>
    <t>7000005017</t>
  </si>
  <si>
    <t>7000005018</t>
  </si>
  <si>
    <t>CORPORACION SOCIAL PARA EL DESARROLLO DE LOS GRUPOS ETNICOS Y CULTURALES MULTIETNIAS - CHINAUTA</t>
  </si>
  <si>
    <t>65</t>
  </si>
  <si>
    <t>7000004999</t>
  </si>
  <si>
    <t>31</t>
  </si>
  <si>
    <t>7000005001</t>
  </si>
  <si>
    <t>66</t>
  </si>
  <si>
    <t>7000005000</t>
  </si>
  <si>
    <t>32</t>
  </si>
  <si>
    <t>7000005002</t>
  </si>
  <si>
    <t>33</t>
  </si>
  <si>
    <t>7000005003</t>
  </si>
  <si>
    <t>FUNDACION MISIONEROS DIVINA REDENCION SAN FELIPE NERI - FUMDIR</t>
  </si>
  <si>
    <t>34</t>
  </si>
  <si>
    <t>7000005006</t>
  </si>
  <si>
    <t>35</t>
  </si>
  <si>
    <t>7000005007</t>
  </si>
  <si>
    <t>36</t>
  </si>
  <si>
    <t>7000005008</t>
  </si>
  <si>
    <t>INSTITUTO DE HERMANAS FRANCISCANAS DE SANTA CLARA</t>
  </si>
  <si>
    <t>69</t>
  </si>
  <si>
    <t>7000005009</t>
  </si>
  <si>
    <t>37</t>
  </si>
  <si>
    <t>7000005011</t>
  </si>
  <si>
    <t>70</t>
  </si>
  <si>
    <t>7000005010</t>
  </si>
  <si>
    <t>38</t>
  </si>
  <si>
    <t>7000005012</t>
  </si>
  <si>
    <t>7000005013</t>
  </si>
  <si>
    <t>Total Vejez (7937 )</t>
  </si>
  <si>
    <t>Acta 11
FT 133</t>
  </si>
  <si>
    <t>UNIÓN TEMPORAL DIGROND</t>
  </si>
  <si>
    <t>PRESTAR EL SERVICIO INTEGRAL DE VIGILANCIA Y SEGURIDAD PRIVADA PARA SALVAGUARDAR LOS BIENES DE LA SDIS Y AQUELLOS QUE SE ENCUENTREN A SU CARGO Y DEBA CUSTODIAR</t>
  </si>
  <si>
    <t>O23011745992024005665019</t>
  </si>
  <si>
    <t>O232020200885250</t>
  </si>
  <si>
    <t>4000003804</t>
  </si>
  <si>
    <t>7000004677</t>
  </si>
  <si>
    <t>15</t>
  </si>
  <si>
    <t>3000002341</t>
  </si>
  <si>
    <t>SERVICONI LIMITADA SERVICIOS PRIVADOS DE SEGURIDAD Y VIGILANCIA</t>
  </si>
  <si>
    <t>7000004679</t>
  </si>
  <si>
    <t>3000002344</t>
  </si>
  <si>
    <t>COMPAÑIA DE SERVICIOS DE VIGILANCIA PRIVADA PORTILLA Y PORTILLA LTDA COSERVIPP L TDA</t>
  </si>
  <si>
    <t>PRESTAR EL SERVICIO INTEGRAL DE VIGILANCIA Y SEGURIDAD PRIVADA PARA SALVAGUARDAR LOS BIENES DE LA SDIS Y AQUELLOS QUE SE ENCUENTREN A SU CARGO Y DEBA CUSTODIAR.</t>
  </si>
  <si>
    <t>O2301174599202400566501</t>
  </si>
  <si>
    <t>SERVICONI LIMITADA (SERVICIOS PRIVADOS DE SEGURIDAD Y
VIGILANCIA</t>
  </si>
  <si>
    <t>Total SAF ( 7946)</t>
  </si>
  <si>
    <t>GRAN TOTAL</t>
  </si>
  <si>
    <t>Informe Giros VF 2024-2025 con Corte al 31 de Octubre de 2025</t>
  </si>
  <si>
    <t>Nasly Pisciotti - Profesional Grupo de Presupuesto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</si>
</sst>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43" formatCode="_-* #,##0.00_-;\-* #,##0.00_-;_-* &quot;-&quot;??_-;_-@_-"/>
    <numFmt numFmtId="164" formatCode="_-* #,##0_-;\-* #,##0_-;_-* &quot;-&quot;??_-;_-@_-"/>
  </numFmts>
  <fonts count="15" x14ac:knownFonts="1">
    <font>
      <sz val="11"/>
      <color theme="1"/>
      <name val="Calibri"/>
      <family val="2"/>
      <scheme val="minor"/>
    </font>
    <font>
      <sz val="11"/>
      <color theme="1"/>
      <name val="Calibri"/>
      <family val="2"/>
      <scheme val="minor"/>
    </font>
    <font>
      <b/>
      <sz val="9"/>
      <color indexed="81"/>
      <name val="Tahoma"/>
      <family val="2"/>
    </font>
    <font>
      <sz val="9"/>
      <color indexed="81"/>
      <name val="Tahoma"/>
      <family val="2"/>
    </font>
    <font>
      <b/>
      <sz val="10"/>
      <color theme="1"/>
      <name val="Arial"/>
      <family val="2"/>
    </font>
    <font>
      <sz val="10"/>
      <color theme="1"/>
      <name val="Arial"/>
      <family val="2"/>
    </font>
    <font>
      <b/>
      <sz val="14"/>
      <color theme="1"/>
      <name val="Arial"/>
      <family val="2"/>
    </font>
    <font>
      <sz val="14"/>
      <color theme="1"/>
      <name val="Arial"/>
      <family val="2"/>
    </font>
    <font>
      <b/>
      <sz val="10"/>
      <color rgb="FF000000"/>
      <name val="Arial"/>
      <family val="2"/>
    </font>
    <font>
      <b/>
      <sz val="10"/>
      <name val="Arial"/>
      <family val="2"/>
    </font>
    <font>
      <b/>
      <sz val="10"/>
      <color rgb="FFFF0000"/>
      <name val="Arial"/>
      <family val="2"/>
    </font>
    <font>
      <sz val="10"/>
      <name val="Arial"/>
      <family val="2"/>
    </font>
    <font>
      <sz val="10"/>
      <color rgb="FF000000"/>
      <name val="Arial"/>
      <family val="2"/>
    </font>
    <font>
      <sz val="10"/>
      <color rgb="FF242424"/>
      <name val="Arial"/>
      <family val="2"/>
    </font>
    <font>
      <b/>
      <sz val="14"/>
      <color rgb="FF000000"/>
      <name val="Arial"/>
      <family val="2"/>
    </font>
  </fonts>
  <fills count="15">
    <fill>
      <patternFill patternType="none"/>
    </fill>
    <fill>
      <patternFill patternType="gray125"/>
    </fill>
    <fill>
      <patternFill patternType="solid">
        <fgColor theme="0" tint="-0.249977111117893"/>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00B0F0"/>
        <bgColor indexed="64"/>
      </patternFill>
    </fill>
    <fill>
      <patternFill patternType="solid">
        <fgColor theme="5" tint="0.39997558519241921"/>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000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DED3ED"/>
        <bgColor indexed="64"/>
      </patternFill>
    </fill>
    <fill>
      <patternFill patternType="solid">
        <fgColor rgb="FFFFFFFF"/>
        <bgColor indexed="64"/>
      </patternFill>
    </fill>
    <fill>
      <patternFill patternType="solid">
        <fgColor rgb="FFCAF2F6"/>
        <bgColor indexed="64"/>
      </patternFill>
    </fill>
  </fills>
  <borders count="21">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diagonal/>
    </border>
  </borders>
  <cellStyleXfs count="5">
    <xf numFmtId="0" fontId="0" fillId="0" borderId="0"/>
    <xf numFmtId="43"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54">
    <xf numFmtId="0" fontId="0" fillId="0" borderId="0" xfId="0"/>
    <xf numFmtId="0" fontId="6" fillId="4" borderId="7" xfId="0" applyFont="1" applyFill="1" applyBorder="1" applyAlignment="1">
      <alignment horizontal="center" vertical="center"/>
    </xf>
    <xf numFmtId="0" fontId="7" fillId="4" borderId="7" xfId="0" applyFont="1" applyFill="1" applyBorder="1" applyAlignment="1">
      <alignment horizontal="center" vertical="center"/>
    </xf>
    <xf numFmtId="0" fontId="4" fillId="3" borderId="3" xfId="0" applyFont="1" applyFill="1" applyBorder="1" applyAlignment="1">
      <alignment horizontal="center" vertical="center" wrapText="1"/>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4" fillId="11" borderId="6" xfId="0" applyFont="1" applyFill="1" applyBorder="1" applyAlignment="1">
      <alignment horizontal="center" vertical="center"/>
    </xf>
    <xf numFmtId="0" fontId="5" fillId="0" borderId="6" xfId="0" applyFont="1" applyBorder="1" applyAlignment="1">
      <alignment horizontal="right" vertical="center"/>
    </xf>
    <xf numFmtId="0" fontId="5" fillId="11" borderId="0" xfId="0" applyFont="1" applyFill="1" applyAlignment="1">
      <alignment horizontal="center" vertical="center"/>
    </xf>
    <xf numFmtId="0" fontId="5" fillId="0" borderId="7" xfId="0" applyFont="1" applyBorder="1" applyAlignment="1">
      <alignment horizontal="left" vertical="center" wrapText="1"/>
    </xf>
    <xf numFmtId="0" fontId="4" fillId="11" borderId="13" xfId="0" applyFont="1" applyFill="1" applyBorder="1"/>
    <xf numFmtId="0" fontId="5" fillId="0" borderId="0" xfId="0" applyFont="1"/>
    <xf numFmtId="0" fontId="5" fillId="0" borderId="0" xfId="0" applyFont="1" applyAlignment="1">
      <alignment horizontal="center"/>
    </xf>
    <xf numFmtId="0" fontId="4" fillId="0" borderId="0" xfId="0" applyFont="1" applyAlignment="1">
      <alignment wrapText="1"/>
    </xf>
    <xf numFmtId="0" fontId="5" fillId="0" borderId="0" xfId="0" applyFont="1" applyAlignment="1">
      <alignment horizontal="right" wrapText="1"/>
    </xf>
    <xf numFmtId="3" fontId="5" fillId="10" borderId="3" xfId="0" applyNumberFormat="1" applyFont="1" applyFill="1" applyBorder="1" applyAlignment="1">
      <alignment horizontal="right" vertical="center"/>
    </xf>
    <xf numFmtId="164" fontId="5" fillId="0" borderId="0" xfId="0" applyNumberFormat="1" applyFont="1" applyAlignment="1">
      <alignment horizontal="center" vertical="center"/>
    </xf>
    <xf numFmtId="164" fontId="5" fillId="0" borderId="0" xfId="0" applyNumberFormat="1" applyFont="1" applyAlignment="1">
      <alignment horizontal="right"/>
    </xf>
    <xf numFmtId="0" fontId="4" fillId="0" borderId="0" xfId="0" applyFont="1" applyAlignment="1">
      <alignment horizontal="right"/>
    </xf>
    <xf numFmtId="0" fontId="5" fillId="0" borderId="0" xfId="0" applyFont="1" applyAlignment="1">
      <alignment horizontal="right"/>
    </xf>
    <xf numFmtId="0" fontId="5" fillId="14" borderId="0" xfId="0" applyFont="1" applyFill="1"/>
    <xf numFmtId="0" fontId="5" fillId="0" borderId="0" xfId="0" applyFont="1" applyAlignment="1">
      <alignment horizontal="center" vertical="center"/>
    </xf>
    <xf numFmtId="0" fontId="5" fillId="0" borderId="0" xfId="0" applyFont="1" applyAlignment="1">
      <alignment vertical="center"/>
    </xf>
    <xf numFmtId="0" fontId="4" fillId="8" borderId="4" xfId="0" applyFont="1" applyFill="1" applyBorder="1" applyAlignment="1">
      <alignment horizontal="left" vertical="center" wrapText="1"/>
    </xf>
    <xf numFmtId="0" fontId="4" fillId="8" borderId="5" xfId="0" applyFont="1" applyFill="1" applyBorder="1" applyAlignment="1">
      <alignment horizontal="left" vertical="center" wrapText="1"/>
    </xf>
    <xf numFmtId="0" fontId="4" fillId="8" borderId="5" xfId="0" applyFont="1" applyFill="1" applyBorder="1" applyAlignment="1">
      <alignment vertical="center"/>
    </xf>
    <xf numFmtId="0" fontId="4" fillId="8" borderId="5" xfId="0" applyFont="1" applyFill="1" applyBorder="1" applyAlignment="1">
      <alignment horizontal="center" vertical="center"/>
    </xf>
    <xf numFmtId="0" fontId="4" fillId="8" borderId="6" xfId="0" applyFont="1" applyFill="1" applyBorder="1" applyAlignment="1">
      <alignment horizontal="center" vertical="center"/>
    </xf>
    <xf numFmtId="0" fontId="4" fillId="14" borderId="0" xfId="0" applyFont="1" applyFill="1" applyAlignment="1">
      <alignment horizontal="center" vertical="center"/>
    </xf>
    <xf numFmtId="0" fontId="5" fillId="14" borderId="0" xfId="0" applyFont="1" applyFill="1" applyAlignment="1">
      <alignment vertical="center"/>
    </xf>
    <xf numFmtId="0" fontId="5" fillId="0" borderId="0" xfId="0" applyFont="1" applyAlignment="1">
      <alignment horizontal="center" vertical="center" wrapText="1"/>
    </xf>
    <xf numFmtId="0" fontId="5" fillId="0" borderId="3" xfId="0" applyFont="1" applyBorder="1" applyAlignment="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3" xfId="0" applyFont="1" applyFill="1" applyBorder="1" applyAlignment="1">
      <alignment horizontal="center" vertical="center"/>
    </xf>
    <xf numFmtId="164" fontId="4" fillId="4" borderId="3" xfId="1" applyNumberFormat="1" applyFont="1" applyFill="1" applyBorder="1" applyAlignment="1">
      <alignment horizontal="center" vertical="center" wrapText="1"/>
    </xf>
    <xf numFmtId="0" fontId="4" fillId="4" borderId="3" xfId="0" applyFont="1" applyFill="1" applyBorder="1" applyAlignment="1">
      <alignment horizontal="right" vertical="center" wrapText="1"/>
    </xf>
    <xf numFmtId="164" fontId="4" fillId="3" borderId="3" xfId="1" applyNumberFormat="1" applyFont="1" applyFill="1" applyBorder="1" applyAlignment="1">
      <alignment horizontal="center" vertical="center" wrapText="1"/>
    </xf>
    <xf numFmtId="164" fontId="4" fillId="3" borderId="3" xfId="1" applyNumberFormat="1" applyFont="1" applyFill="1" applyBorder="1" applyAlignment="1">
      <alignment horizontal="center" wrapText="1"/>
    </xf>
    <xf numFmtId="164" fontId="4" fillId="10" borderId="3" xfId="1" applyNumberFormat="1" applyFont="1" applyFill="1" applyBorder="1" applyAlignment="1">
      <alignment horizontal="center" wrapText="1"/>
    </xf>
    <xf numFmtId="0" fontId="4" fillId="10" borderId="3" xfId="0" applyFont="1" applyFill="1" applyBorder="1" applyAlignment="1">
      <alignment horizontal="center" wrapText="1"/>
    </xf>
    <xf numFmtId="0" fontId="4" fillId="10" borderId="3" xfId="0" applyFont="1" applyFill="1" applyBorder="1" applyAlignment="1">
      <alignment horizontal="center" vertical="center" wrapText="1"/>
    </xf>
    <xf numFmtId="0" fontId="4" fillId="10" borderId="3" xfId="0" applyFont="1" applyFill="1" applyBorder="1" applyAlignment="1">
      <alignment horizontal="right" wrapText="1"/>
    </xf>
    <xf numFmtId="164" fontId="4" fillId="12" borderId="3" xfId="1" applyNumberFormat="1" applyFont="1" applyFill="1" applyBorder="1" applyAlignment="1">
      <alignment horizontal="center" wrapText="1"/>
    </xf>
    <xf numFmtId="0" fontId="4" fillId="12" borderId="3" xfId="0" applyFont="1" applyFill="1" applyBorder="1" applyAlignment="1">
      <alignment horizontal="center" wrapText="1"/>
    </xf>
    <xf numFmtId="0" fontId="4" fillId="12" borderId="3" xfId="0" applyFont="1" applyFill="1" applyBorder="1" applyAlignment="1">
      <alignment horizontal="right" wrapText="1"/>
    </xf>
    <xf numFmtId="0" fontId="4" fillId="12" borderId="3" xfId="0" applyFont="1" applyFill="1" applyBorder="1" applyAlignment="1">
      <alignment horizontal="center" vertical="center" wrapText="1"/>
    </xf>
    <xf numFmtId="0" fontId="4" fillId="14" borderId="0" xfId="0" applyFont="1" applyFill="1" applyAlignment="1">
      <alignment horizontal="right" wrapText="1"/>
    </xf>
    <xf numFmtId="0" fontId="5" fillId="14" borderId="0" xfId="0" applyFont="1" applyFill="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7" xfId="0" applyFont="1" applyBorder="1" applyAlignment="1">
      <alignment vertical="center" wrapText="1"/>
    </xf>
    <xf numFmtId="0" fontId="5" fillId="0" borderId="3" xfId="0" applyFont="1" applyBorder="1" applyAlignment="1">
      <alignment horizontal="justify" vertical="center" wrapText="1"/>
    </xf>
    <xf numFmtId="1" fontId="5" fillId="0" borderId="7" xfId="1" applyNumberFormat="1" applyFont="1" applyFill="1" applyBorder="1" applyAlignment="1">
      <alignment horizontal="right" vertical="center"/>
    </xf>
    <xf numFmtId="164" fontId="5" fillId="4" borderId="7" xfId="1" applyNumberFormat="1" applyFont="1" applyFill="1" applyBorder="1" applyAlignment="1">
      <alignment horizontal="right" vertical="center"/>
    </xf>
    <xf numFmtId="164" fontId="5" fillId="4" borderId="7" xfId="1" applyNumberFormat="1" applyFont="1" applyFill="1" applyBorder="1" applyAlignment="1">
      <alignment horizontal="center" vertical="center"/>
    </xf>
    <xf numFmtId="1" fontId="5" fillId="4" borderId="7" xfId="1" applyNumberFormat="1" applyFont="1" applyFill="1" applyBorder="1" applyAlignment="1">
      <alignment horizontal="right" vertical="center"/>
    </xf>
    <xf numFmtId="1" fontId="5" fillId="4" borderId="7" xfId="1" applyNumberFormat="1" applyFont="1" applyFill="1" applyBorder="1" applyAlignment="1">
      <alignment horizontal="center" vertical="center" wrapText="1"/>
    </xf>
    <xf numFmtId="1" fontId="5" fillId="4" borderId="7" xfId="1" applyNumberFormat="1" applyFont="1" applyFill="1" applyBorder="1" applyAlignment="1">
      <alignment horizontal="right" vertical="center" wrapText="1"/>
    </xf>
    <xf numFmtId="164" fontId="5" fillId="3" borderId="7" xfId="1" applyNumberFormat="1" applyFont="1" applyFill="1" applyBorder="1" applyAlignment="1">
      <alignment horizontal="right" vertical="center" wrapText="1"/>
    </xf>
    <xf numFmtId="164" fontId="5" fillId="3" borderId="7" xfId="1" applyNumberFormat="1" applyFont="1" applyFill="1" applyBorder="1" applyAlignment="1">
      <alignment horizontal="center" vertical="center"/>
    </xf>
    <xf numFmtId="0" fontId="5" fillId="3" borderId="3" xfId="0" applyFont="1" applyFill="1" applyBorder="1" applyAlignment="1">
      <alignment horizontal="center" vertical="center"/>
    </xf>
    <xf numFmtId="0" fontId="5" fillId="3" borderId="7" xfId="0" applyFont="1" applyFill="1" applyBorder="1" applyAlignment="1">
      <alignment horizontal="center" vertical="center"/>
    </xf>
    <xf numFmtId="3" fontId="5" fillId="3" borderId="7" xfId="0" applyNumberFormat="1" applyFont="1" applyFill="1" applyBorder="1" applyAlignment="1">
      <alignment horizontal="center" vertical="center"/>
    </xf>
    <xf numFmtId="3" fontId="5" fillId="10" borderId="7" xfId="0" applyNumberFormat="1" applyFont="1" applyFill="1" applyBorder="1" applyAlignment="1">
      <alignment horizontal="center" vertical="center"/>
    </xf>
    <xf numFmtId="0" fontId="5" fillId="10" borderId="7" xfId="1" applyNumberFormat="1" applyFont="1" applyFill="1" applyBorder="1" applyAlignment="1">
      <alignment horizontal="center" vertical="center"/>
    </xf>
    <xf numFmtId="3" fontId="5" fillId="10" borderId="7" xfId="0" applyNumberFormat="1" applyFont="1" applyFill="1" applyBorder="1" applyAlignment="1">
      <alignment horizontal="right" vertical="center"/>
    </xf>
    <xf numFmtId="3" fontId="5" fillId="10" borderId="12" xfId="0" applyNumberFormat="1" applyFont="1" applyFill="1" applyBorder="1" applyAlignment="1">
      <alignment horizontal="right" vertical="center"/>
    </xf>
    <xf numFmtId="3" fontId="5" fillId="12" borderId="7" xfId="0" applyNumberFormat="1" applyFont="1" applyFill="1" applyBorder="1" applyAlignment="1">
      <alignment horizontal="center" vertical="center"/>
    </xf>
    <xf numFmtId="3" fontId="4" fillId="12" borderId="7" xfId="0" applyNumberFormat="1" applyFont="1" applyFill="1" applyBorder="1" applyAlignment="1">
      <alignment horizontal="right" vertical="center"/>
    </xf>
    <xf numFmtId="49" fontId="5" fillId="12" borderId="7" xfId="0" applyNumberFormat="1" applyFont="1" applyFill="1" applyBorder="1" applyAlignment="1">
      <alignment horizontal="right" vertical="center"/>
    </xf>
    <xf numFmtId="3" fontId="5" fillId="12" borderId="7" xfId="0" applyNumberFormat="1" applyFont="1" applyFill="1" applyBorder="1" applyAlignment="1">
      <alignment horizontal="right" vertical="center"/>
    </xf>
    <xf numFmtId="3" fontId="5" fillId="12" borderId="12" xfId="0" applyNumberFormat="1" applyFont="1" applyFill="1" applyBorder="1" applyAlignment="1">
      <alignment horizontal="right" vertical="center"/>
    </xf>
    <xf numFmtId="3" fontId="5" fillId="14" borderId="0" xfId="0" applyNumberFormat="1" applyFont="1" applyFill="1" applyAlignment="1">
      <alignment horizontal="right" vertical="center"/>
    </xf>
    <xf numFmtId="164" fontId="5" fillId="0" borderId="0" xfId="0" applyNumberFormat="1" applyFont="1" applyAlignment="1">
      <alignment horizontal="center" vertical="center" wrapText="1"/>
    </xf>
    <xf numFmtId="0" fontId="5" fillId="7" borderId="0" xfId="0" applyFont="1" applyFill="1" applyAlignment="1">
      <alignment horizontal="center" vertical="center" wrapText="1"/>
    </xf>
    <xf numFmtId="0" fontId="5" fillId="2" borderId="3" xfId="0" applyFont="1" applyFill="1" applyBorder="1" applyAlignment="1">
      <alignment horizontal="center"/>
    </xf>
    <xf numFmtId="0" fontId="5" fillId="2" borderId="13" xfId="0" applyFont="1" applyFill="1" applyBorder="1" applyAlignment="1">
      <alignment horizontal="center"/>
    </xf>
    <xf numFmtId="0" fontId="5" fillId="2" borderId="16" xfId="0" applyFont="1" applyFill="1" applyBorder="1"/>
    <xf numFmtId="0" fontId="5" fillId="2" borderId="3" xfId="0" applyFont="1" applyFill="1" applyBorder="1"/>
    <xf numFmtId="0" fontId="5" fillId="2" borderId="13" xfId="0" applyFont="1" applyFill="1" applyBorder="1"/>
    <xf numFmtId="0" fontId="9" fillId="2" borderId="6" xfId="0" applyFont="1" applyFill="1" applyBorder="1"/>
    <xf numFmtId="0" fontId="10" fillId="2" borderId="3" xfId="0" applyFont="1" applyFill="1" applyBorder="1"/>
    <xf numFmtId="164" fontId="4" fillId="2" borderId="3" xfId="1" applyNumberFormat="1" applyFont="1" applyFill="1" applyBorder="1"/>
    <xf numFmtId="164" fontId="4" fillId="2" borderId="3" xfId="1" applyNumberFormat="1" applyFont="1" applyFill="1" applyBorder="1" applyAlignment="1">
      <alignment horizontal="center" vertical="center"/>
    </xf>
    <xf numFmtId="164" fontId="5" fillId="2" borderId="3" xfId="1" applyNumberFormat="1" applyFont="1" applyFill="1" applyBorder="1"/>
    <xf numFmtId="164" fontId="4" fillId="14" borderId="0" xfId="1" applyNumberFormat="1" applyFont="1" applyFill="1" applyBorder="1"/>
    <xf numFmtId="0" fontId="5" fillId="0" borderId="13" xfId="0" applyFont="1" applyBorder="1" applyAlignment="1">
      <alignment horizontal="center" vertical="center"/>
    </xf>
    <xf numFmtId="0" fontId="5" fillId="0" borderId="16" xfId="0" applyFont="1" applyBorder="1" applyAlignment="1">
      <alignment horizontal="center" vertical="center"/>
    </xf>
    <xf numFmtId="0" fontId="5" fillId="0" borderId="3" xfId="0" applyFont="1" applyBorder="1" applyAlignment="1">
      <alignment vertical="center" wrapText="1"/>
    </xf>
    <xf numFmtId="0" fontId="5" fillId="0" borderId="3" xfId="0" applyFont="1" applyBorder="1" applyAlignment="1">
      <alignment horizontal="justify" vertical="justify" wrapText="1"/>
    </xf>
    <xf numFmtId="164" fontId="5" fillId="0" borderId="3" xfId="1" applyNumberFormat="1" applyFont="1" applyFill="1" applyBorder="1" applyAlignment="1">
      <alignment horizontal="right" vertical="center"/>
    </xf>
    <xf numFmtId="164" fontId="5" fillId="4" borderId="3" xfId="1" applyNumberFormat="1" applyFont="1" applyFill="1" applyBorder="1" applyAlignment="1">
      <alignment horizontal="right" vertical="center"/>
    </xf>
    <xf numFmtId="164" fontId="11" fillId="4" borderId="7" xfId="1" applyNumberFormat="1" applyFont="1" applyFill="1" applyBorder="1" applyAlignment="1">
      <alignment horizontal="center" vertical="center"/>
    </xf>
    <xf numFmtId="1" fontId="11" fillId="4" borderId="3" xfId="1" applyNumberFormat="1" applyFont="1" applyFill="1" applyBorder="1" applyAlignment="1">
      <alignment horizontal="right" vertical="center"/>
    </xf>
    <xf numFmtId="1" fontId="11" fillId="4" borderId="3" xfId="1" applyNumberFormat="1" applyFont="1" applyFill="1" applyBorder="1" applyAlignment="1">
      <alignment horizontal="right" vertical="center" wrapText="1"/>
    </xf>
    <xf numFmtId="1" fontId="5" fillId="4" borderId="3" xfId="1" applyNumberFormat="1" applyFont="1" applyFill="1" applyBorder="1" applyAlignment="1">
      <alignment horizontal="right" vertical="center" wrapText="1"/>
    </xf>
    <xf numFmtId="3" fontId="12" fillId="3" borderId="3" xfId="0" applyNumberFormat="1" applyFont="1" applyFill="1" applyBorder="1" applyAlignment="1">
      <alignment horizontal="center" vertical="center"/>
    </xf>
    <xf numFmtId="0" fontId="12" fillId="3" borderId="3" xfId="0" applyFont="1" applyFill="1" applyBorder="1" applyAlignment="1">
      <alignment horizontal="center" vertical="center"/>
    </xf>
    <xf numFmtId="3" fontId="5" fillId="10" borderId="3" xfId="0" applyNumberFormat="1" applyFont="1" applyFill="1" applyBorder="1" applyAlignment="1">
      <alignment horizontal="center" vertical="center"/>
    </xf>
    <xf numFmtId="164" fontId="5" fillId="10" borderId="3" xfId="1" applyNumberFormat="1" applyFont="1" applyFill="1" applyBorder="1" applyAlignment="1">
      <alignment horizontal="center" vertical="center"/>
    </xf>
    <xf numFmtId="164" fontId="5" fillId="10" borderId="3" xfId="1" applyNumberFormat="1" applyFont="1" applyFill="1" applyBorder="1" applyAlignment="1">
      <alignment horizontal="right" vertical="center"/>
    </xf>
    <xf numFmtId="164" fontId="5" fillId="12" borderId="3" xfId="1" applyNumberFormat="1" applyFont="1" applyFill="1" applyBorder="1" applyAlignment="1">
      <alignment horizontal="right"/>
    </xf>
    <xf numFmtId="3" fontId="5" fillId="12" borderId="3" xfId="0" applyNumberFormat="1" applyFont="1" applyFill="1" applyBorder="1" applyAlignment="1">
      <alignment horizontal="right"/>
    </xf>
    <xf numFmtId="164" fontId="5" fillId="12" borderId="3" xfId="1" applyNumberFormat="1" applyFont="1" applyFill="1" applyBorder="1" applyAlignment="1">
      <alignment horizontal="right" vertical="center"/>
    </xf>
    <xf numFmtId="164" fontId="5" fillId="14" borderId="0" xfId="1" applyNumberFormat="1" applyFont="1" applyFill="1" applyBorder="1" applyAlignment="1">
      <alignment horizontal="right" vertical="center"/>
    </xf>
    <xf numFmtId="164" fontId="5" fillId="10" borderId="3" xfId="1" applyNumberFormat="1" applyFont="1" applyFill="1" applyBorder="1" applyAlignment="1">
      <alignment horizontal="right"/>
    </xf>
    <xf numFmtId="3" fontId="5" fillId="10" borderId="3" xfId="0" applyNumberFormat="1" applyFont="1" applyFill="1" applyBorder="1" applyAlignment="1">
      <alignment horizontal="right"/>
    </xf>
    <xf numFmtId="0" fontId="5" fillId="0" borderId="3" xfId="0" applyFont="1" applyBorder="1"/>
    <xf numFmtId="164" fontId="5" fillId="0" borderId="3" xfId="1" applyNumberFormat="1" applyFont="1" applyFill="1" applyBorder="1" applyAlignment="1">
      <alignment horizontal="right"/>
    </xf>
    <xf numFmtId="164" fontId="5" fillId="4" borderId="3" xfId="1" applyNumberFormat="1" applyFont="1" applyFill="1" applyBorder="1" applyAlignment="1">
      <alignment horizontal="right"/>
    </xf>
    <xf numFmtId="164" fontId="5" fillId="3" borderId="3" xfId="1" applyNumberFormat="1" applyFont="1" applyFill="1" applyBorder="1" applyAlignment="1">
      <alignment horizontal="right" vertical="center"/>
    </xf>
    <xf numFmtId="164" fontId="5" fillId="3" borderId="3" xfId="1" applyNumberFormat="1" applyFont="1" applyFill="1" applyBorder="1" applyAlignment="1">
      <alignment horizontal="center" vertical="center" wrapText="1" indent="1"/>
    </xf>
    <xf numFmtId="164" fontId="5" fillId="3" borderId="3" xfId="1" applyNumberFormat="1" applyFont="1" applyFill="1" applyBorder="1" applyAlignment="1">
      <alignment vertical="center"/>
    </xf>
    <xf numFmtId="164" fontId="5" fillId="14" borderId="0" xfId="1" applyNumberFormat="1" applyFont="1" applyFill="1" applyBorder="1" applyAlignment="1">
      <alignment horizontal="right"/>
    </xf>
    <xf numFmtId="0" fontId="13" fillId="4" borderId="0" xfId="0" applyFont="1" applyFill="1" applyAlignment="1">
      <alignment vertical="center"/>
    </xf>
    <xf numFmtId="0" fontId="4" fillId="11" borderId="3" xfId="0" applyFont="1" applyFill="1" applyBorder="1" applyAlignment="1">
      <alignment horizontal="center" vertical="center"/>
    </xf>
    <xf numFmtId="0" fontId="4" fillId="11" borderId="13" xfId="0" applyFont="1" applyFill="1" applyBorder="1" applyAlignment="1">
      <alignment horizontal="center" vertical="center"/>
    </xf>
    <xf numFmtId="0" fontId="4" fillId="11" borderId="16" xfId="0" applyFont="1" applyFill="1" applyBorder="1" applyAlignment="1">
      <alignment horizontal="center" vertical="center"/>
    </xf>
    <xf numFmtId="0" fontId="4" fillId="11" borderId="3" xfId="0" applyFont="1" applyFill="1" applyBorder="1" applyAlignment="1">
      <alignment horizontal="center" vertical="center" wrapText="1"/>
    </xf>
    <xf numFmtId="0" fontId="4" fillId="11" borderId="3" xfId="0" applyFont="1" applyFill="1" applyBorder="1" applyAlignment="1">
      <alignment vertical="center" wrapText="1"/>
    </xf>
    <xf numFmtId="0" fontId="4" fillId="11" borderId="3" xfId="0" applyFont="1" applyFill="1" applyBorder="1" applyAlignment="1">
      <alignment horizontal="justify" vertical="justify" wrapText="1"/>
    </xf>
    <xf numFmtId="164" fontId="4" fillId="11" borderId="3" xfId="1" applyNumberFormat="1" applyFont="1" applyFill="1" applyBorder="1" applyAlignment="1">
      <alignment horizontal="right"/>
    </xf>
    <xf numFmtId="164" fontId="4" fillId="11" borderId="3" xfId="1" applyNumberFormat="1" applyFont="1" applyFill="1" applyBorder="1" applyAlignment="1">
      <alignment horizontal="right" vertical="center"/>
    </xf>
    <xf numFmtId="164" fontId="4" fillId="11" borderId="7" xfId="1" applyNumberFormat="1" applyFont="1" applyFill="1" applyBorder="1" applyAlignment="1">
      <alignment horizontal="center" vertical="center"/>
    </xf>
    <xf numFmtId="1" fontId="9" fillId="11" borderId="3" xfId="1" applyNumberFormat="1" applyFont="1" applyFill="1" applyBorder="1" applyAlignment="1">
      <alignment horizontal="right" vertical="center"/>
    </xf>
    <xf numFmtId="1" fontId="4" fillId="11" borderId="3" xfId="1" applyNumberFormat="1" applyFont="1" applyFill="1" applyBorder="1" applyAlignment="1">
      <alignment horizontal="right" vertical="center" wrapText="1"/>
    </xf>
    <xf numFmtId="164" fontId="4" fillId="11" borderId="3" xfId="1" applyNumberFormat="1" applyFont="1" applyFill="1" applyBorder="1" applyAlignment="1">
      <alignment horizontal="center" vertical="center" wrapText="1" indent="1"/>
    </xf>
    <xf numFmtId="164" fontId="4" fillId="11" borderId="3" xfId="1" applyNumberFormat="1" applyFont="1" applyFill="1" applyBorder="1" applyAlignment="1">
      <alignment vertical="center"/>
    </xf>
    <xf numFmtId="3" fontId="4" fillId="11" borderId="3" xfId="0" applyNumberFormat="1" applyFont="1" applyFill="1" applyBorder="1" applyAlignment="1">
      <alignment horizontal="right"/>
    </xf>
    <xf numFmtId="164" fontId="4" fillId="14" borderId="0" xfId="1" applyNumberFormat="1" applyFont="1" applyFill="1" applyBorder="1" applyAlignment="1">
      <alignment horizontal="right"/>
    </xf>
    <xf numFmtId="0" fontId="4" fillId="14" borderId="0" xfId="0" applyFont="1" applyFill="1"/>
    <xf numFmtId="0" fontId="4" fillId="11" borderId="0" xfId="0" applyFont="1" applyFill="1"/>
    <xf numFmtId="0" fontId="5" fillId="0" borderId="16" xfId="0" applyFont="1" applyBorder="1" applyAlignment="1">
      <alignment horizontal="center" vertical="center" wrapText="1"/>
    </xf>
    <xf numFmtId="3" fontId="5" fillId="4" borderId="3" xfId="0" applyNumberFormat="1" applyFont="1" applyFill="1" applyBorder="1" applyAlignment="1">
      <alignment horizontal="right" vertical="center" wrapText="1"/>
    </xf>
    <xf numFmtId="164" fontId="5" fillId="3" borderId="3" xfId="1" applyNumberFormat="1" applyFont="1" applyFill="1" applyBorder="1" applyAlignment="1">
      <alignment horizontal="center" vertical="center"/>
    </xf>
    <xf numFmtId="0" fontId="5" fillId="10" borderId="3" xfId="0" applyFont="1" applyFill="1" applyBorder="1" applyAlignment="1">
      <alignment horizontal="center" vertical="center"/>
    </xf>
    <xf numFmtId="3" fontId="5" fillId="10" borderId="3" xfId="0" applyNumberFormat="1" applyFont="1" applyFill="1" applyBorder="1" applyAlignment="1">
      <alignment vertical="center"/>
    </xf>
    <xf numFmtId="3" fontId="11" fillId="10" borderId="12" xfId="0" applyNumberFormat="1" applyFont="1" applyFill="1" applyBorder="1" applyAlignment="1">
      <alignment vertical="center"/>
    </xf>
    <xf numFmtId="0" fontId="5" fillId="12" borderId="3" xfId="0" applyFont="1" applyFill="1" applyBorder="1" applyAlignment="1">
      <alignment horizontal="right"/>
    </xf>
    <xf numFmtId="3" fontId="11" fillId="12" borderId="12" xfId="0" applyNumberFormat="1" applyFont="1" applyFill="1" applyBorder="1" applyAlignment="1">
      <alignment horizontal="right"/>
    </xf>
    <xf numFmtId="3" fontId="5" fillId="12" borderId="3" xfId="0" applyNumberFormat="1" applyFont="1" applyFill="1" applyBorder="1" applyAlignment="1">
      <alignment horizontal="right" vertical="center"/>
    </xf>
    <xf numFmtId="0" fontId="5" fillId="10" borderId="3" xfId="0" applyFont="1" applyFill="1" applyBorder="1" applyAlignment="1">
      <alignment horizontal="right"/>
    </xf>
    <xf numFmtId="1" fontId="5" fillId="3" borderId="3" xfId="1" applyNumberFormat="1" applyFont="1" applyFill="1" applyBorder="1" applyAlignment="1">
      <alignment horizontal="right" vertical="center"/>
    </xf>
    <xf numFmtId="3" fontId="11" fillId="10" borderId="10" xfId="0" applyNumberFormat="1" applyFont="1" applyFill="1" applyBorder="1" applyAlignment="1">
      <alignment vertical="center"/>
    </xf>
    <xf numFmtId="3" fontId="11" fillId="12" borderId="10" xfId="0" applyNumberFormat="1" applyFont="1" applyFill="1" applyBorder="1" applyAlignment="1">
      <alignment horizontal="right"/>
    </xf>
    <xf numFmtId="0" fontId="5" fillId="0" borderId="3" xfId="0" applyFont="1" applyBorder="1" applyAlignment="1">
      <alignment horizontal="right" vertical="center"/>
    </xf>
    <xf numFmtId="0" fontId="5" fillId="0" borderId="13" xfId="0" applyFont="1" applyBorder="1" applyAlignment="1">
      <alignment horizontal="right" vertical="center"/>
    </xf>
    <xf numFmtId="0" fontId="5" fillId="0" borderId="16" xfId="0" applyFont="1" applyBorder="1" applyAlignment="1">
      <alignment horizontal="right" vertical="center" wrapText="1"/>
    </xf>
    <xf numFmtId="0" fontId="5" fillId="0" borderId="3" xfId="0" applyFont="1" applyBorder="1" applyAlignment="1">
      <alignment horizontal="right" vertical="center" wrapText="1"/>
    </xf>
    <xf numFmtId="0" fontId="5" fillId="3" borderId="3" xfId="0" applyFont="1" applyFill="1" applyBorder="1" applyAlignment="1">
      <alignment horizontal="right" vertical="center"/>
    </xf>
    <xf numFmtId="0" fontId="5" fillId="10" borderId="3" xfId="0" applyFont="1" applyFill="1" applyBorder="1" applyAlignment="1">
      <alignment horizontal="right" vertical="center"/>
    </xf>
    <xf numFmtId="0" fontId="5" fillId="12" borderId="3" xfId="0" applyFont="1" applyFill="1" applyBorder="1" applyAlignment="1">
      <alignment horizontal="right" vertical="center"/>
    </xf>
    <xf numFmtId="3" fontId="11" fillId="12" borderId="10" xfId="0" applyNumberFormat="1" applyFont="1" applyFill="1" applyBorder="1" applyAlignment="1">
      <alignment horizontal="right" vertical="center"/>
    </xf>
    <xf numFmtId="164" fontId="5" fillId="0" borderId="0" xfId="0" applyNumberFormat="1" applyFont="1" applyAlignment="1">
      <alignment horizontal="right" vertical="center" wrapText="1"/>
    </xf>
    <xf numFmtId="0" fontId="5" fillId="14" borderId="0" xfId="0" applyFont="1" applyFill="1" applyAlignment="1">
      <alignment horizontal="right" vertical="center"/>
    </xf>
    <xf numFmtId="0" fontId="5" fillId="0" borderId="0" xfId="0" applyFont="1" applyAlignment="1">
      <alignment horizontal="right" vertical="center"/>
    </xf>
    <xf numFmtId="0" fontId="5" fillId="11" borderId="3" xfId="0" applyFont="1" applyFill="1" applyBorder="1" applyAlignment="1">
      <alignment horizontal="center" vertical="center"/>
    </xf>
    <xf numFmtId="0" fontId="5" fillId="11" borderId="13" xfId="0" applyFont="1" applyFill="1" applyBorder="1" applyAlignment="1">
      <alignment horizontal="center" vertical="center"/>
    </xf>
    <xf numFmtId="0" fontId="5" fillId="11" borderId="16" xfId="0" applyFont="1" applyFill="1" applyBorder="1" applyAlignment="1">
      <alignment horizontal="center" vertical="center" wrapText="1"/>
    </xf>
    <xf numFmtId="0" fontId="5" fillId="11" borderId="3" xfId="0" applyFont="1" applyFill="1" applyBorder="1" applyAlignment="1">
      <alignment horizontal="center" vertical="center" wrapText="1"/>
    </xf>
    <xf numFmtId="0" fontId="5" fillId="11" borderId="7" xfId="0" applyFont="1" applyFill="1" applyBorder="1" applyAlignment="1">
      <alignment vertical="center" wrapText="1"/>
    </xf>
    <xf numFmtId="0" fontId="5" fillId="11" borderId="3" xfId="0" applyFont="1" applyFill="1" applyBorder="1" applyAlignment="1">
      <alignment horizontal="justify" vertical="justify" wrapText="1"/>
    </xf>
    <xf numFmtId="164" fontId="9" fillId="11" borderId="3" xfId="1" applyNumberFormat="1" applyFont="1" applyFill="1" applyBorder="1" applyAlignment="1">
      <alignment horizontal="right" vertical="center"/>
    </xf>
    <xf numFmtId="164" fontId="5" fillId="11" borderId="3" xfId="1" applyNumberFormat="1" applyFont="1" applyFill="1" applyBorder="1" applyAlignment="1">
      <alignment horizontal="right" vertical="center"/>
    </xf>
    <xf numFmtId="164" fontId="5" fillId="11" borderId="7" xfId="1" applyNumberFormat="1" applyFont="1" applyFill="1" applyBorder="1" applyAlignment="1">
      <alignment horizontal="center" vertical="center"/>
    </xf>
    <xf numFmtId="1" fontId="11" fillId="11" borderId="3" xfId="1" applyNumberFormat="1" applyFont="1" applyFill="1" applyBorder="1" applyAlignment="1">
      <alignment horizontal="right" vertical="center"/>
    </xf>
    <xf numFmtId="1" fontId="5" fillId="11" borderId="3" xfId="1" applyNumberFormat="1" applyFont="1" applyFill="1" applyBorder="1" applyAlignment="1">
      <alignment horizontal="right" vertical="center" wrapText="1"/>
    </xf>
    <xf numFmtId="3" fontId="12" fillId="11" borderId="3" xfId="0" applyNumberFormat="1" applyFont="1" applyFill="1" applyBorder="1" applyAlignment="1">
      <alignment horizontal="center" vertical="center"/>
    </xf>
    <xf numFmtId="0" fontId="12" fillId="11" borderId="3" xfId="0" applyFont="1" applyFill="1" applyBorder="1" applyAlignment="1">
      <alignment horizontal="center" vertical="center"/>
    </xf>
    <xf numFmtId="3" fontId="5" fillId="11" borderId="3" xfId="0" applyNumberFormat="1" applyFont="1" applyFill="1" applyBorder="1" applyAlignment="1">
      <alignment horizontal="right"/>
    </xf>
    <xf numFmtId="0" fontId="5" fillId="11" borderId="3" xfId="0" applyFont="1" applyFill="1" applyBorder="1" applyAlignment="1">
      <alignment horizontal="right"/>
    </xf>
    <xf numFmtId="164" fontId="9" fillId="14" borderId="0" xfId="1" applyNumberFormat="1" applyFont="1" applyFill="1" applyBorder="1" applyAlignment="1">
      <alignment horizontal="right" vertical="center"/>
    </xf>
    <xf numFmtId="0" fontId="5" fillId="11" borderId="0" xfId="0" applyFont="1" applyFill="1"/>
    <xf numFmtId="164" fontId="5" fillId="4" borderId="3" xfId="1" quotePrefix="1" applyNumberFormat="1" applyFont="1" applyFill="1" applyBorder="1" applyAlignment="1">
      <alignment vertical="center" wrapText="1"/>
    </xf>
    <xf numFmtId="3" fontId="11" fillId="10" borderId="10" xfId="0" applyNumberFormat="1" applyFont="1" applyFill="1" applyBorder="1" applyAlignment="1">
      <alignment horizontal="right" vertical="center"/>
    </xf>
    <xf numFmtId="3" fontId="5" fillId="14" borderId="0" xfId="0" applyNumberFormat="1" applyFont="1" applyFill="1" applyAlignment="1">
      <alignment vertical="center"/>
    </xf>
    <xf numFmtId="0" fontId="5" fillId="7" borderId="0" xfId="0" applyFont="1" applyFill="1" applyAlignment="1">
      <alignment vertical="center"/>
    </xf>
    <xf numFmtId="164" fontId="5" fillId="0" borderId="7" xfId="1" applyNumberFormat="1" applyFont="1" applyFill="1" applyBorder="1" applyAlignment="1">
      <alignment horizontal="right" vertical="center"/>
    </xf>
    <xf numFmtId="164" fontId="5" fillId="4" borderId="7" xfId="1" applyNumberFormat="1" applyFont="1" applyFill="1" applyBorder="1" applyAlignment="1">
      <alignment horizontal="center"/>
    </xf>
    <xf numFmtId="3" fontId="12" fillId="3" borderId="7" xfId="0" applyNumberFormat="1" applyFont="1" applyFill="1" applyBorder="1" applyAlignment="1">
      <alignment horizontal="center" vertical="center"/>
    </xf>
    <xf numFmtId="0" fontId="5" fillId="0" borderId="13" xfId="0" applyFont="1" applyBorder="1" applyAlignment="1">
      <alignment horizontal="center"/>
    </xf>
    <xf numFmtId="0" fontId="5" fillId="0" borderId="7" xfId="0" applyFont="1" applyBorder="1" applyAlignment="1">
      <alignment wrapText="1"/>
    </xf>
    <xf numFmtId="1" fontId="5" fillId="0" borderId="7" xfId="1" applyNumberFormat="1" applyFont="1" applyFill="1" applyBorder="1" applyAlignment="1">
      <alignment horizontal="right"/>
    </xf>
    <xf numFmtId="1" fontId="11" fillId="4" borderId="3" xfId="1" applyNumberFormat="1" applyFont="1" applyFill="1" applyBorder="1" applyAlignment="1">
      <alignment horizontal="right"/>
    </xf>
    <xf numFmtId="1" fontId="5" fillId="4" borderId="3" xfId="1" applyNumberFormat="1" applyFont="1" applyFill="1" applyBorder="1" applyAlignment="1">
      <alignment horizontal="right" wrapText="1"/>
    </xf>
    <xf numFmtId="3" fontId="5" fillId="4" borderId="3" xfId="0" applyNumberFormat="1" applyFont="1" applyFill="1" applyBorder="1" applyAlignment="1">
      <alignment horizontal="right" wrapText="1"/>
    </xf>
    <xf numFmtId="164" fontId="5" fillId="3" borderId="3" xfId="1" applyNumberFormat="1" applyFont="1" applyFill="1" applyBorder="1" applyAlignment="1">
      <alignment horizontal="right"/>
    </xf>
    <xf numFmtId="0" fontId="5" fillId="3" borderId="3" xfId="0" applyFont="1" applyFill="1" applyBorder="1" applyAlignment="1">
      <alignment horizontal="center"/>
    </xf>
    <xf numFmtId="3" fontId="5" fillId="3" borderId="3" xfId="0" applyNumberFormat="1" applyFont="1" applyFill="1" applyBorder="1" applyAlignment="1">
      <alignment horizontal="center"/>
    </xf>
    <xf numFmtId="3" fontId="12" fillId="3" borderId="3" xfId="0" applyNumberFormat="1" applyFont="1" applyFill="1" applyBorder="1" applyAlignment="1">
      <alignment horizontal="center"/>
    </xf>
    <xf numFmtId="0" fontId="12" fillId="3" borderId="3" xfId="0" applyFont="1" applyFill="1" applyBorder="1" applyAlignment="1">
      <alignment horizontal="center"/>
    </xf>
    <xf numFmtId="3" fontId="11" fillId="10" borderId="10" xfId="0" applyNumberFormat="1" applyFont="1" applyFill="1" applyBorder="1" applyAlignment="1">
      <alignment horizontal="right"/>
    </xf>
    <xf numFmtId="0" fontId="5" fillId="0" borderId="13" xfId="0" applyFont="1" applyBorder="1" applyAlignment="1">
      <alignment horizontal="center" vertical="center" wrapText="1"/>
    </xf>
    <xf numFmtId="0" fontId="5" fillId="6" borderId="0" xfId="0" applyFont="1" applyFill="1"/>
    <xf numFmtId="0" fontId="5" fillId="0" borderId="14" xfId="0" applyFont="1" applyBorder="1" applyAlignment="1">
      <alignment horizontal="center"/>
    </xf>
    <xf numFmtId="0" fontId="5"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9" xfId="0" applyFont="1" applyBorder="1" applyAlignment="1">
      <alignment wrapText="1"/>
    </xf>
    <xf numFmtId="0" fontId="5" fillId="0" borderId="8" xfId="0" applyFont="1" applyBorder="1" applyAlignment="1">
      <alignment horizontal="justify" vertical="justify" wrapText="1"/>
    </xf>
    <xf numFmtId="1" fontId="5" fillId="0" borderId="9" xfId="1" applyNumberFormat="1" applyFont="1" applyFill="1" applyBorder="1" applyAlignment="1">
      <alignment horizontal="right"/>
    </xf>
    <xf numFmtId="164" fontId="5" fillId="4" borderId="8" xfId="1" applyNumberFormat="1" applyFont="1" applyFill="1" applyBorder="1" applyAlignment="1">
      <alignment horizontal="right"/>
    </xf>
    <xf numFmtId="164" fontId="5" fillId="4" borderId="8" xfId="1" quotePrefix="1" applyNumberFormat="1" applyFont="1" applyFill="1" applyBorder="1" applyAlignment="1">
      <alignment vertical="center" wrapText="1"/>
    </xf>
    <xf numFmtId="164" fontId="5" fillId="4" borderId="9" xfId="1" applyNumberFormat="1" applyFont="1" applyFill="1" applyBorder="1" applyAlignment="1">
      <alignment horizontal="center"/>
    </xf>
    <xf numFmtId="1" fontId="11" fillId="4" borderId="8" xfId="1" applyNumberFormat="1" applyFont="1" applyFill="1" applyBorder="1" applyAlignment="1">
      <alignment horizontal="right"/>
    </xf>
    <xf numFmtId="1" fontId="5" fillId="4" borderId="8" xfId="1" applyNumberFormat="1" applyFont="1" applyFill="1" applyBorder="1" applyAlignment="1">
      <alignment horizontal="right" wrapText="1"/>
    </xf>
    <xf numFmtId="3" fontId="5" fillId="4" borderId="8" xfId="0" applyNumberFormat="1" applyFont="1" applyFill="1" applyBorder="1" applyAlignment="1">
      <alignment horizontal="right" wrapText="1"/>
    </xf>
    <xf numFmtId="164" fontId="5" fillId="3" borderId="8" xfId="1" applyNumberFormat="1" applyFont="1" applyFill="1" applyBorder="1" applyAlignment="1">
      <alignment horizontal="right"/>
    </xf>
    <xf numFmtId="164" fontId="5" fillId="3" borderId="9" xfId="1" applyNumberFormat="1" applyFont="1" applyFill="1" applyBorder="1" applyAlignment="1">
      <alignment horizontal="center" vertical="center"/>
    </xf>
    <xf numFmtId="0" fontId="5" fillId="3" borderId="8" xfId="0" applyFont="1" applyFill="1" applyBorder="1" applyAlignment="1">
      <alignment horizontal="center"/>
    </xf>
    <xf numFmtId="3" fontId="5" fillId="3" borderId="8" xfId="0" applyNumberFormat="1" applyFont="1" applyFill="1" applyBorder="1" applyAlignment="1">
      <alignment horizontal="center"/>
    </xf>
    <xf numFmtId="3" fontId="12" fillId="3" borderId="8" xfId="0" applyNumberFormat="1" applyFont="1" applyFill="1" applyBorder="1" applyAlignment="1">
      <alignment horizontal="center"/>
    </xf>
    <xf numFmtId="0" fontId="12" fillId="3" borderId="8" xfId="0" applyFont="1" applyFill="1" applyBorder="1" applyAlignment="1">
      <alignment horizontal="center"/>
    </xf>
    <xf numFmtId="3" fontId="5" fillId="10" borderId="8" xfId="0" applyNumberFormat="1" applyFont="1" applyFill="1" applyBorder="1" applyAlignment="1">
      <alignment horizontal="right"/>
    </xf>
    <xf numFmtId="0" fontId="5" fillId="10" borderId="8" xfId="0" applyFont="1" applyFill="1" applyBorder="1" applyAlignment="1">
      <alignment horizontal="right"/>
    </xf>
    <xf numFmtId="3" fontId="11" fillId="10" borderId="11" xfId="0" applyNumberFormat="1" applyFont="1" applyFill="1" applyBorder="1" applyAlignment="1">
      <alignment horizontal="right"/>
    </xf>
    <xf numFmtId="3" fontId="5" fillId="12" borderId="8" xfId="0" applyNumberFormat="1" applyFont="1" applyFill="1" applyBorder="1" applyAlignment="1">
      <alignment horizontal="right"/>
    </xf>
    <xf numFmtId="0" fontId="5" fillId="12" borderId="8" xfId="0" applyFont="1" applyFill="1" applyBorder="1" applyAlignment="1">
      <alignment horizontal="right"/>
    </xf>
    <xf numFmtId="3" fontId="11" fillId="12" borderId="11" xfId="0" applyNumberFormat="1" applyFont="1" applyFill="1" applyBorder="1" applyAlignment="1">
      <alignment horizontal="right"/>
    </xf>
    <xf numFmtId="0" fontId="4" fillId="11" borderId="3" xfId="0" applyFont="1" applyFill="1" applyBorder="1" applyAlignment="1">
      <alignment horizontal="center"/>
    </xf>
    <xf numFmtId="0" fontId="4" fillId="11" borderId="6" xfId="0" applyFont="1" applyFill="1" applyBorder="1" applyAlignment="1">
      <alignment horizontal="center"/>
    </xf>
    <xf numFmtId="0" fontId="4" fillId="11" borderId="3" xfId="0" applyFont="1" applyFill="1" applyBorder="1" applyAlignment="1">
      <alignment wrapText="1"/>
    </xf>
    <xf numFmtId="164" fontId="9" fillId="11" borderId="3" xfId="1" applyNumberFormat="1" applyFont="1" applyFill="1" applyBorder="1" applyAlignment="1">
      <alignment horizontal="center" vertical="center"/>
    </xf>
    <xf numFmtId="0" fontId="4" fillId="11" borderId="3" xfId="0" applyFont="1" applyFill="1" applyBorder="1" applyAlignment="1">
      <alignment horizontal="right"/>
    </xf>
    <xf numFmtId="164" fontId="5" fillId="11" borderId="0" xfId="0" applyNumberFormat="1" applyFont="1" applyFill="1" applyAlignment="1">
      <alignment horizontal="center" vertical="center" wrapText="1"/>
    </xf>
    <xf numFmtId="0" fontId="4" fillId="14" borderId="3" xfId="0" applyFont="1" applyFill="1" applyBorder="1"/>
    <xf numFmtId="0" fontId="4" fillId="11" borderId="3" xfId="0" applyFont="1" applyFill="1" applyBorder="1"/>
    <xf numFmtId="0" fontId="5" fillId="0" borderId="17" xfId="0" applyFont="1" applyBorder="1" applyAlignment="1">
      <alignment horizontal="center" vertical="center"/>
    </xf>
    <xf numFmtId="0" fontId="5" fillId="0" borderId="7"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7" xfId="0" applyFont="1" applyBorder="1" applyAlignment="1">
      <alignment horizontal="justify" vertical="justify" wrapText="1"/>
    </xf>
    <xf numFmtId="164" fontId="11" fillId="0" borderId="3" xfId="1" applyNumberFormat="1" applyFont="1" applyFill="1" applyBorder="1" applyAlignment="1">
      <alignment horizontal="right" vertical="center"/>
    </xf>
    <xf numFmtId="164" fontId="11" fillId="4" borderId="3" xfId="1" applyNumberFormat="1" applyFont="1" applyFill="1" applyBorder="1" applyAlignment="1">
      <alignment horizontal="right" vertical="center"/>
    </xf>
    <xf numFmtId="1" fontId="11" fillId="4" borderId="8" xfId="1" applyNumberFormat="1" applyFont="1" applyFill="1" applyBorder="1" applyAlignment="1">
      <alignment horizontal="right" vertical="center"/>
    </xf>
    <xf numFmtId="1" fontId="5" fillId="4" borderId="8" xfId="1" applyNumberFormat="1" applyFont="1" applyFill="1" applyBorder="1" applyAlignment="1">
      <alignment horizontal="right" vertical="center" wrapText="1"/>
    </xf>
    <xf numFmtId="164" fontId="11" fillId="3" borderId="3" xfId="1" applyNumberFormat="1" applyFont="1" applyFill="1" applyBorder="1" applyAlignment="1">
      <alignment horizontal="right" vertical="center"/>
    </xf>
    <xf numFmtId="0" fontId="11" fillId="3" borderId="3" xfId="0" applyFont="1" applyFill="1" applyBorder="1" applyAlignment="1">
      <alignment horizontal="center" vertical="center"/>
    </xf>
    <xf numFmtId="3" fontId="11" fillId="10" borderId="12" xfId="0" applyNumberFormat="1" applyFont="1" applyFill="1" applyBorder="1" applyAlignment="1">
      <alignment horizontal="right" vertical="center"/>
    </xf>
    <xf numFmtId="3" fontId="5" fillId="12" borderId="7" xfId="0" applyNumberFormat="1" applyFont="1" applyFill="1" applyBorder="1" applyAlignment="1">
      <alignment horizontal="right"/>
    </xf>
    <xf numFmtId="0" fontId="5" fillId="12" borderId="7" xfId="0" applyFont="1" applyFill="1" applyBorder="1" applyAlignment="1">
      <alignment horizontal="right"/>
    </xf>
    <xf numFmtId="3" fontId="5" fillId="14" borderId="0" xfId="0" applyNumberFormat="1" applyFont="1" applyFill="1" applyAlignment="1">
      <alignment horizontal="right"/>
    </xf>
    <xf numFmtId="0" fontId="5" fillId="0" borderId="3" xfId="0" applyFont="1" applyBorder="1" applyAlignment="1">
      <alignment wrapText="1"/>
    </xf>
    <xf numFmtId="164" fontId="5" fillId="4" borderId="3" xfId="1" applyNumberFormat="1" applyFont="1" applyFill="1" applyBorder="1" applyAlignment="1">
      <alignment horizontal="center" vertical="center"/>
    </xf>
    <xf numFmtId="0" fontId="9" fillId="11" borderId="3" xfId="0" applyFont="1" applyFill="1" applyBorder="1" applyAlignment="1">
      <alignment horizontal="center" vertical="center"/>
    </xf>
    <xf numFmtId="0" fontId="9" fillId="11" borderId="15" xfId="0" applyFont="1" applyFill="1" applyBorder="1" applyAlignment="1">
      <alignment horizontal="center" vertical="center"/>
    </xf>
    <xf numFmtId="0" fontId="9" fillId="11" borderId="16" xfId="0" applyFont="1" applyFill="1" applyBorder="1" applyAlignment="1">
      <alignment horizontal="center" vertical="center" wrapText="1"/>
    </xf>
    <xf numFmtId="0" fontId="9" fillId="11" borderId="3" xfId="0" applyFont="1" applyFill="1" applyBorder="1" applyAlignment="1">
      <alignment horizontal="center" vertical="center" wrapText="1"/>
    </xf>
    <xf numFmtId="0" fontId="9" fillId="11" borderId="14" xfId="0" applyFont="1" applyFill="1" applyBorder="1" applyAlignment="1">
      <alignment horizontal="center" vertical="center" wrapText="1"/>
    </xf>
    <xf numFmtId="0" fontId="9" fillId="11" borderId="7" xfId="0" applyFont="1" applyFill="1" applyBorder="1" applyAlignment="1">
      <alignment wrapText="1"/>
    </xf>
    <xf numFmtId="0" fontId="9" fillId="11" borderId="3" xfId="0" applyFont="1" applyFill="1" applyBorder="1" applyAlignment="1">
      <alignment horizontal="justify" vertical="justify" wrapText="1"/>
    </xf>
    <xf numFmtId="1" fontId="9" fillId="11" borderId="3" xfId="1" applyNumberFormat="1" applyFont="1" applyFill="1" applyBorder="1" applyAlignment="1">
      <alignment horizontal="right" vertical="center" wrapText="1"/>
    </xf>
    <xf numFmtId="164" fontId="9" fillId="11" borderId="7" xfId="1" applyNumberFormat="1" applyFont="1" applyFill="1" applyBorder="1" applyAlignment="1">
      <alignment horizontal="center" vertical="center"/>
    </xf>
    <xf numFmtId="0" fontId="9" fillId="11" borderId="3" xfId="0" applyFont="1" applyFill="1" applyBorder="1" applyAlignment="1">
      <alignment horizontal="center"/>
    </xf>
    <xf numFmtId="3" fontId="9" fillId="11" borderId="3" xfId="0" applyNumberFormat="1" applyFont="1" applyFill="1" applyBorder="1" applyAlignment="1">
      <alignment horizontal="right"/>
    </xf>
    <xf numFmtId="0" fontId="9" fillId="14" borderId="0" xfId="0" applyFont="1" applyFill="1"/>
    <xf numFmtId="0" fontId="9" fillId="11" borderId="0" xfId="0" applyFont="1" applyFill="1"/>
    <xf numFmtId="0" fontId="5" fillId="0" borderId="15" xfId="0" applyFont="1" applyBorder="1" applyAlignment="1">
      <alignment horizontal="center" vertical="center" wrapText="1"/>
    </xf>
    <xf numFmtId="164" fontId="5" fillId="0" borderId="3" xfId="1" applyNumberFormat="1" applyFont="1" applyFill="1" applyBorder="1" applyAlignment="1">
      <alignment horizontal="center" vertical="center"/>
    </xf>
    <xf numFmtId="3" fontId="5" fillId="4" borderId="3" xfId="0" applyNumberFormat="1" applyFont="1" applyFill="1" applyBorder="1" applyAlignment="1">
      <alignment horizontal="center" vertical="center"/>
    </xf>
    <xf numFmtId="0" fontId="5" fillId="4" borderId="3" xfId="0" applyFont="1" applyFill="1" applyBorder="1" applyAlignment="1">
      <alignment horizontal="center" vertical="center"/>
    </xf>
    <xf numFmtId="1" fontId="5" fillId="4" borderId="3" xfId="1" applyNumberFormat="1" applyFont="1" applyFill="1" applyBorder="1" applyAlignment="1">
      <alignment horizontal="center" vertical="center" wrapText="1"/>
    </xf>
    <xf numFmtId="164" fontId="5" fillId="4" borderId="3" xfId="1" applyNumberFormat="1" applyFont="1" applyFill="1" applyBorder="1" applyAlignment="1">
      <alignment horizontal="right" wrapText="1"/>
    </xf>
    <xf numFmtId="164" fontId="5" fillId="4" borderId="3" xfId="1" applyNumberFormat="1" applyFont="1" applyFill="1" applyBorder="1" applyAlignment="1">
      <alignment horizontal="right" vertical="center" wrapText="1"/>
    </xf>
    <xf numFmtId="164" fontId="11" fillId="3" borderId="7" xfId="1" applyNumberFormat="1" applyFont="1" applyFill="1" applyBorder="1" applyAlignment="1">
      <alignment horizontal="center" vertical="center"/>
    </xf>
    <xf numFmtId="3" fontId="11" fillId="3" borderId="3" xfId="0" applyNumberFormat="1" applyFont="1" applyFill="1" applyBorder="1" applyAlignment="1">
      <alignment horizontal="center" vertical="center"/>
    </xf>
    <xf numFmtId="3" fontId="11" fillId="12" borderId="3" xfId="0" applyNumberFormat="1" applyFont="1" applyFill="1" applyBorder="1" applyAlignment="1">
      <alignment horizontal="right"/>
    </xf>
    <xf numFmtId="164" fontId="11" fillId="3" borderId="3" xfId="1" applyNumberFormat="1" applyFont="1" applyFill="1" applyBorder="1" applyAlignment="1">
      <alignment horizontal="center" vertical="center"/>
    </xf>
    <xf numFmtId="3" fontId="11" fillId="10" borderId="3" xfId="0" applyNumberFormat="1" applyFont="1" applyFill="1" applyBorder="1" applyAlignment="1">
      <alignment horizontal="right"/>
    </xf>
    <xf numFmtId="0" fontId="5" fillId="11" borderId="15" xfId="0" applyFont="1" applyFill="1" applyBorder="1" applyAlignment="1">
      <alignment horizontal="center" vertical="center" wrapText="1"/>
    </xf>
    <xf numFmtId="0" fontId="5" fillId="11" borderId="14" xfId="0" applyFont="1" applyFill="1" applyBorder="1" applyAlignment="1">
      <alignment horizontal="center" vertical="center" wrapText="1"/>
    </xf>
    <xf numFmtId="0" fontId="5" fillId="11" borderId="7" xfId="0" applyFont="1" applyFill="1" applyBorder="1" applyAlignment="1">
      <alignment horizontal="left" vertical="center" wrapText="1"/>
    </xf>
    <xf numFmtId="164" fontId="5" fillId="11" borderId="3" xfId="1" applyNumberFormat="1" applyFont="1" applyFill="1" applyBorder="1" applyAlignment="1">
      <alignment horizontal="center" vertical="center"/>
    </xf>
    <xf numFmtId="1" fontId="5" fillId="11" borderId="3" xfId="1" applyNumberFormat="1" applyFont="1" applyFill="1" applyBorder="1" applyAlignment="1">
      <alignment horizontal="center" vertical="center" wrapText="1"/>
    </xf>
    <xf numFmtId="164" fontId="11" fillId="11" borderId="3" xfId="1" applyNumberFormat="1" applyFont="1" applyFill="1" applyBorder="1" applyAlignment="1">
      <alignment horizontal="center" vertical="center"/>
    </xf>
    <xf numFmtId="0" fontId="11" fillId="11" borderId="3" xfId="0" applyFont="1" applyFill="1" applyBorder="1" applyAlignment="1">
      <alignment horizontal="center" vertical="center"/>
    </xf>
    <xf numFmtId="3" fontId="11" fillId="11" borderId="3" xfId="0" applyNumberFormat="1" applyFont="1" applyFill="1" applyBorder="1" applyAlignment="1">
      <alignment horizontal="center" vertical="center"/>
    </xf>
    <xf numFmtId="164" fontId="11" fillId="3" borderId="7" xfId="1" applyNumberFormat="1" applyFont="1" applyFill="1" applyBorder="1" applyAlignment="1">
      <alignment horizontal="right" vertical="center"/>
    </xf>
    <xf numFmtId="3" fontId="11" fillId="3" borderId="7" xfId="0" applyNumberFormat="1" applyFont="1" applyFill="1" applyBorder="1" applyAlignment="1">
      <alignment horizontal="center" vertical="center"/>
    </xf>
    <xf numFmtId="0" fontId="11" fillId="3" borderId="7" xfId="0" applyFont="1" applyFill="1" applyBorder="1" applyAlignment="1">
      <alignment horizontal="center" vertical="center"/>
    </xf>
    <xf numFmtId="3" fontId="11" fillId="3" borderId="7" xfId="0" applyNumberFormat="1" applyFont="1" applyFill="1" applyBorder="1" applyAlignment="1">
      <alignment horizontal="right"/>
    </xf>
    <xf numFmtId="0" fontId="4" fillId="11" borderId="15" xfId="0" applyFont="1" applyFill="1" applyBorder="1" applyAlignment="1">
      <alignment horizontal="center" vertical="center" wrapText="1"/>
    </xf>
    <xf numFmtId="0" fontId="4" fillId="11" borderId="16" xfId="0" applyFont="1" applyFill="1" applyBorder="1" applyAlignment="1">
      <alignment horizontal="center" vertical="center" wrapText="1"/>
    </xf>
    <xf numFmtId="0" fontId="4" fillId="11" borderId="14" xfId="0" applyFont="1" applyFill="1" applyBorder="1" applyAlignment="1">
      <alignment horizontal="center" vertical="center" wrapText="1"/>
    </xf>
    <xf numFmtId="0" fontId="4" fillId="11" borderId="7" xfId="0" applyFont="1" applyFill="1" applyBorder="1" applyAlignment="1">
      <alignment horizontal="left" vertical="center" wrapText="1"/>
    </xf>
    <xf numFmtId="164" fontId="4" fillId="11" borderId="3" xfId="1" applyNumberFormat="1" applyFont="1" applyFill="1" applyBorder="1" applyAlignment="1">
      <alignment horizontal="center" vertical="center"/>
    </xf>
    <xf numFmtId="1" fontId="4" fillId="11" borderId="3" xfId="1" applyNumberFormat="1" applyFont="1" applyFill="1" applyBorder="1" applyAlignment="1">
      <alignment horizontal="right" wrapText="1"/>
    </xf>
    <xf numFmtId="0" fontId="9" fillId="11" borderId="7" xfId="0" applyFont="1" applyFill="1" applyBorder="1" applyAlignment="1">
      <alignment horizontal="center" vertical="center"/>
    </xf>
    <xf numFmtId="3" fontId="9" fillId="11" borderId="7" xfId="0" applyNumberFormat="1" applyFont="1" applyFill="1" applyBorder="1" applyAlignment="1">
      <alignment horizontal="center" vertical="center"/>
    </xf>
    <xf numFmtId="3" fontId="9" fillId="11" borderId="7" xfId="0" applyNumberFormat="1" applyFont="1" applyFill="1" applyBorder="1" applyAlignment="1">
      <alignment horizontal="right"/>
    </xf>
    <xf numFmtId="164" fontId="4" fillId="14" borderId="0" xfId="1" applyNumberFormat="1" applyFont="1" applyFill="1" applyBorder="1" applyAlignment="1">
      <alignment horizontal="center" vertical="center"/>
    </xf>
    <xf numFmtId="164" fontId="12" fillId="3" borderId="7" xfId="1" applyNumberFormat="1" applyFont="1" applyFill="1" applyBorder="1" applyAlignment="1">
      <alignment horizontal="right" vertical="center"/>
    </xf>
    <xf numFmtId="0" fontId="12" fillId="3" borderId="7" xfId="0" applyFont="1" applyFill="1" applyBorder="1" applyAlignment="1">
      <alignment vertical="center"/>
    </xf>
    <xf numFmtId="3" fontId="5" fillId="12" borderId="3" xfId="0" applyNumberFormat="1" applyFont="1" applyFill="1" applyBorder="1" applyAlignment="1">
      <alignment vertical="center"/>
    </xf>
    <xf numFmtId="0" fontId="5" fillId="12" borderId="3" xfId="0" applyFont="1" applyFill="1" applyBorder="1" applyAlignment="1">
      <alignment vertical="center"/>
    </xf>
    <xf numFmtId="3" fontId="11" fillId="12" borderId="10" xfId="0" applyNumberFormat="1" applyFont="1" applyFill="1" applyBorder="1" applyAlignment="1">
      <alignment vertical="center"/>
    </xf>
    <xf numFmtId="164" fontId="12" fillId="3" borderId="3" xfId="1" applyNumberFormat="1" applyFont="1" applyFill="1" applyBorder="1" applyAlignment="1">
      <alignment horizontal="right" vertical="center"/>
    </xf>
    <xf numFmtId="3" fontId="5" fillId="3" borderId="3" xfId="0" applyNumberFormat="1" applyFont="1" applyFill="1" applyBorder="1" applyAlignment="1">
      <alignment horizontal="center" vertical="center"/>
    </xf>
    <xf numFmtId="0" fontId="4" fillId="11" borderId="14" xfId="0" applyFont="1" applyFill="1" applyBorder="1" applyAlignment="1">
      <alignment horizontal="center"/>
    </xf>
    <xf numFmtId="0" fontId="4" fillId="11" borderId="18" xfId="0" applyFont="1" applyFill="1" applyBorder="1" applyAlignment="1">
      <alignment horizontal="center" vertical="center" wrapText="1"/>
    </xf>
    <xf numFmtId="0" fontId="4" fillId="11" borderId="6" xfId="0" applyFont="1" applyFill="1" applyBorder="1" applyAlignment="1">
      <alignment wrapText="1"/>
    </xf>
    <xf numFmtId="164" fontId="4" fillId="11" borderId="3" xfId="1" applyNumberFormat="1" applyFont="1" applyFill="1" applyBorder="1"/>
    <xf numFmtId="164" fontId="4" fillId="11" borderId="0" xfId="0" applyNumberFormat="1" applyFont="1" applyFill="1" applyAlignment="1">
      <alignment horizontal="center" vertical="center" wrapText="1"/>
    </xf>
    <xf numFmtId="0" fontId="5" fillId="2" borderId="14" xfId="0" applyFont="1" applyFill="1" applyBorder="1" applyAlignment="1">
      <alignment horizontal="center"/>
    </xf>
    <xf numFmtId="0" fontId="5" fillId="2" borderId="18" xfId="0" applyFont="1" applyFill="1" applyBorder="1"/>
    <xf numFmtId="0" fontId="4" fillId="2" borderId="0" xfId="0" applyFont="1" applyFill="1"/>
    <xf numFmtId="0" fontId="4" fillId="2" borderId="3" xfId="0" applyFont="1" applyFill="1" applyBorder="1" applyAlignment="1">
      <alignment wrapText="1"/>
    </xf>
    <xf numFmtId="0" fontId="4" fillId="2" borderId="8" xfId="0" applyFont="1" applyFill="1" applyBorder="1" applyAlignment="1">
      <alignment wrapText="1"/>
    </xf>
    <xf numFmtId="3" fontId="9" fillId="2" borderId="8" xfId="0" applyNumberFormat="1" applyFont="1" applyFill="1" applyBorder="1"/>
    <xf numFmtId="3" fontId="4" fillId="2" borderId="8" xfId="0" applyNumberFormat="1" applyFont="1" applyFill="1" applyBorder="1" applyAlignment="1">
      <alignment horizontal="right"/>
    </xf>
    <xf numFmtId="1" fontId="4" fillId="2" borderId="8" xfId="1" applyNumberFormat="1" applyFont="1" applyFill="1" applyBorder="1" applyAlignment="1">
      <alignment horizontal="right"/>
    </xf>
    <xf numFmtId="1" fontId="4" fillId="2" borderId="8" xfId="0" applyNumberFormat="1" applyFont="1" applyFill="1" applyBorder="1" applyAlignment="1">
      <alignment horizontal="right" wrapText="1"/>
    </xf>
    <xf numFmtId="3" fontId="4" fillId="2" borderId="8" xfId="0" applyNumberFormat="1" applyFont="1" applyFill="1" applyBorder="1" applyAlignment="1">
      <alignment horizontal="center" vertical="center"/>
    </xf>
    <xf numFmtId="3" fontId="9" fillId="14" borderId="0" xfId="0" applyNumberFormat="1" applyFont="1" applyFill="1"/>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4" borderId="3" xfId="0" quotePrefix="1" applyFont="1" applyFill="1" applyBorder="1" applyAlignment="1">
      <alignment horizontal="center" vertical="center" wrapText="1"/>
    </xf>
    <xf numFmtId="3" fontId="5" fillId="4" borderId="3" xfId="0" quotePrefix="1" applyNumberFormat="1" applyFont="1" applyFill="1" applyBorder="1" applyAlignment="1">
      <alignment horizontal="center" vertical="center"/>
    </xf>
    <xf numFmtId="1" fontId="5" fillId="4" borderId="3" xfId="1" applyNumberFormat="1" applyFont="1" applyFill="1" applyBorder="1" applyAlignment="1">
      <alignment horizontal="center" vertical="center"/>
    </xf>
    <xf numFmtId="1" fontId="5" fillId="4" borderId="3" xfId="0" applyNumberFormat="1" applyFont="1" applyFill="1" applyBorder="1" applyAlignment="1">
      <alignment horizontal="center" vertical="center" wrapText="1"/>
    </xf>
    <xf numFmtId="3" fontId="4" fillId="4" borderId="3" xfId="0" applyNumberFormat="1" applyFont="1" applyFill="1" applyBorder="1" applyAlignment="1">
      <alignment horizontal="right"/>
    </xf>
    <xf numFmtId="3" fontId="5" fillId="4" borderId="3" xfId="0" applyNumberFormat="1" applyFont="1" applyFill="1" applyBorder="1" applyAlignment="1">
      <alignment horizontal="right"/>
    </xf>
    <xf numFmtId="3" fontId="4" fillId="10" borderId="3" xfId="0" applyNumberFormat="1" applyFont="1" applyFill="1" applyBorder="1" applyAlignment="1">
      <alignment horizontal="right"/>
    </xf>
    <xf numFmtId="3" fontId="4" fillId="12" borderId="3" xfId="0" applyNumberFormat="1" applyFont="1" applyFill="1" applyBorder="1" applyAlignment="1">
      <alignment horizontal="right"/>
    </xf>
    <xf numFmtId="0" fontId="11" fillId="0" borderId="6" xfId="0" applyFont="1" applyBorder="1" applyAlignment="1">
      <alignment horizontal="center"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1" fillId="0" borderId="14" xfId="0" applyFont="1" applyBorder="1" applyAlignment="1">
      <alignment horizontal="center" vertical="center" wrapText="1"/>
    </xf>
    <xf numFmtId="0" fontId="11" fillId="0" borderId="7" xfId="0" applyFont="1" applyBorder="1" applyAlignment="1">
      <alignment horizontal="left" vertical="center" wrapText="1"/>
    </xf>
    <xf numFmtId="0" fontId="11" fillId="0" borderId="3" xfId="0" applyFont="1" applyBorder="1" applyAlignment="1">
      <alignment horizontal="justify" vertical="justify" wrapText="1"/>
    </xf>
    <xf numFmtId="164" fontId="11" fillId="0" borderId="3" xfId="1" applyNumberFormat="1" applyFont="1" applyFill="1" applyBorder="1" applyAlignment="1">
      <alignment horizontal="center" vertical="center"/>
    </xf>
    <xf numFmtId="164" fontId="4" fillId="14" borderId="3" xfId="1" applyNumberFormat="1" applyFont="1" applyFill="1" applyBorder="1"/>
    <xf numFmtId="0" fontId="5" fillId="0" borderId="6" xfId="0" applyFont="1" applyBorder="1" applyAlignment="1">
      <alignment horizontal="center"/>
    </xf>
    <xf numFmtId="0" fontId="5" fillId="0" borderId="4" xfId="0" applyFont="1" applyBorder="1" applyAlignment="1">
      <alignment horizontal="center" vertical="center" wrapText="1"/>
    </xf>
    <xf numFmtId="0" fontId="5" fillId="0" borderId="6" xfId="0" applyFont="1" applyBorder="1"/>
    <xf numFmtId="164" fontId="5" fillId="0" borderId="3" xfId="1" applyNumberFormat="1" applyFont="1" applyFill="1" applyBorder="1"/>
    <xf numFmtId="1" fontId="5" fillId="4" borderId="3" xfId="1" applyNumberFormat="1" applyFont="1" applyFill="1" applyBorder="1" applyAlignment="1">
      <alignment horizontal="right"/>
    </xf>
    <xf numFmtId="1" fontId="5" fillId="4" borderId="3" xfId="0" applyNumberFormat="1" applyFont="1" applyFill="1" applyBorder="1" applyAlignment="1">
      <alignment horizontal="right" wrapText="1"/>
    </xf>
    <xf numFmtId="0" fontId="4" fillId="11" borderId="11" xfId="0" applyFont="1" applyFill="1" applyBorder="1" applyAlignment="1">
      <alignment horizontal="center"/>
    </xf>
    <xf numFmtId="164" fontId="5" fillId="14" borderId="0" xfId="0" applyNumberFormat="1" applyFont="1" applyFill="1" applyAlignment="1">
      <alignment horizontal="center" vertical="center" wrapText="1"/>
    </xf>
    <xf numFmtId="0" fontId="5" fillId="0" borderId="1" xfId="0" applyFont="1" applyBorder="1" applyAlignment="1">
      <alignment horizontal="center" vertical="center"/>
    </xf>
    <xf numFmtId="1" fontId="5" fillId="4" borderId="3" xfId="1" applyNumberFormat="1" applyFont="1" applyFill="1" applyBorder="1" applyAlignment="1">
      <alignment horizontal="right" vertical="center"/>
    </xf>
    <xf numFmtId="3" fontId="11" fillId="10" borderId="10" xfId="0" applyNumberFormat="1" applyFont="1" applyFill="1" applyBorder="1" applyAlignment="1">
      <alignment horizontal="center" vertical="center"/>
    </xf>
    <xf numFmtId="3" fontId="5" fillId="3" borderId="3" xfId="0" applyNumberFormat="1" applyFont="1" applyFill="1" applyBorder="1" applyAlignment="1">
      <alignment horizontal="right"/>
    </xf>
    <xf numFmtId="0" fontId="12" fillId="13" borderId="10" xfId="0" applyFont="1" applyFill="1" applyBorder="1"/>
    <xf numFmtId="0" fontId="5" fillId="0" borderId="10" xfId="0" applyFont="1" applyBorder="1" applyAlignment="1">
      <alignment horizontal="center"/>
    </xf>
    <xf numFmtId="1" fontId="5" fillId="4" borderId="3" xfId="1" applyNumberFormat="1" applyFont="1" applyFill="1" applyBorder="1" applyAlignment="1">
      <alignment horizontal="center"/>
    </xf>
    <xf numFmtId="0" fontId="4" fillId="0" borderId="3" xfId="0" applyFont="1" applyBorder="1" applyAlignment="1">
      <alignment horizontal="center" vertical="center" wrapText="1"/>
    </xf>
    <xf numFmtId="0" fontId="4" fillId="11" borderId="7" xfId="0" applyFont="1" applyFill="1" applyBorder="1"/>
    <xf numFmtId="0" fontId="4" fillId="11" borderId="17" xfId="0" applyFont="1" applyFill="1" applyBorder="1" applyAlignment="1">
      <alignment horizontal="center"/>
    </xf>
    <xf numFmtId="0" fontId="4" fillId="11" borderId="6" xfId="0" applyFont="1" applyFill="1" applyBorder="1"/>
    <xf numFmtId="1" fontId="4" fillId="11" borderId="3" xfId="1" applyNumberFormat="1" applyFont="1" applyFill="1" applyBorder="1" applyAlignment="1">
      <alignment horizontal="right"/>
    </xf>
    <xf numFmtId="3" fontId="4" fillId="11" borderId="3" xfId="0" applyNumberFormat="1" applyFont="1" applyFill="1" applyBorder="1" applyAlignment="1">
      <alignment horizontal="right" vertical="center"/>
    </xf>
    <xf numFmtId="0" fontId="8" fillId="11" borderId="3" xfId="0" applyFont="1" applyFill="1" applyBorder="1" applyAlignment="1">
      <alignment horizontal="center" vertical="center"/>
    </xf>
    <xf numFmtId="3" fontId="9" fillId="11" borderId="10" xfId="0" applyNumberFormat="1" applyFont="1" applyFill="1" applyBorder="1" applyAlignment="1">
      <alignment horizontal="right"/>
    </xf>
    <xf numFmtId="0" fontId="4" fillId="0" borderId="0" xfId="0" applyFont="1"/>
    <xf numFmtId="0" fontId="4" fillId="6" borderId="0" xfId="0" applyFont="1" applyFill="1"/>
    <xf numFmtId="0" fontId="4" fillId="2" borderId="3" xfId="0" applyFont="1" applyFill="1" applyBorder="1"/>
    <xf numFmtId="0" fontId="9" fillId="2" borderId="3" xfId="0" applyFont="1" applyFill="1" applyBorder="1"/>
    <xf numFmtId="3" fontId="4" fillId="2" borderId="3" xfId="0" applyNumberFormat="1" applyFont="1" applyFill="1" applyBorder="1"/>
    <xf numFmtId="3" fontId="4" fillId="14" borderId="3" xfId="0" applyNumberFormat="1" applyFont="1" applyFill="1" applyBorder="1"/>
    <xf numFmtId="164" fontId="5" fillId="0" borderId="3" xfId="1" applyNumberFormat="1" applyFont="1" applyFill="1" applyBorder="1" applyAlignment="1">
      <alignment vertical="center"/>
    </xf>
    <xf numFmtId="3" fontId="5" fillId="4" borderId="3" xfId="0" applyNumberFormat="1" applyFont="1" applyFill="1" applyBorder="1" applyAlignment="1">
      <alignment horizontal="right" vertical="center"/>
    </xf>
    <xf numFmtId="1" fontId="5" fillId="4" borderId="3" xfId="0" applyNumberFormat="1" applyFont="1" applyFill="1" applyBorder="1" applyAlignment="1">
      <alignment horizontal="right" vertical="center" wrapText="1"/>
    </xf>
    <xf numFmtId="3" fontId="5" fillId="3" borderId="3" xfId="0" applyNumberFormat="1" applyFont="1" applyFill="1" applyBorder="1" applyAlignment="1">
      <alignment horizontal="right" vertical="center"/>
    </xf>
    <xf numFmtId="49" fontId="5" fillId="3" borderId="3" xfId="0" applyNumberFormat="1" applyFont="1" applyFill="1" applyBorder="1" applyAlignment="1">
      <alignment horizontal="center" vertical="center"/>
    </xf>
    <xf numFmtId="49" fontId="5" fillId="12" borderId="3" xfId="0" applyNumberFormat="1" applyFont="1" applyFill="1" applyBorder="1" applyAlignment="1">
      <alignment horizontal="right"/>
    </xf>
    <xf numFmtId="49" fontId="4" fillId="12" borderId="3" xfId="0" applyNumberFormat="1" applyFont="1" applyFill="1" applyBorder="1" applyAlignment="1">
      <alignment horizontal="right"/>
    </xf>
    <xf numFmtId="164" fontId="5" fillId="14" borderId="0" xfId="0" applyNumberFormat="1" applyFont="1" applyFill="1"/>
    <xf numFmtId="164" fontId="5" fillId="4" borderId="3" xfId="4" applyNumberFormat="1" applyFont="1" applyFill="1" applyBorder="1" applyAlignment="1">
      <alignment horizontal="center" vertical="center"/>
    </xf>
    <xf numFmtId="49" fontId="5" fillId="3" borderId="3" xfId="0" applyNumberFormat="1" applyFont="1" applyFill="1" applyBorder="1" applyAlignment="1">
      <alignment horizontal="center"/>
    </xf>
    <xf numFmtId="49" fontId="5" fillId="3" borderId="3" xfId="0" applyNumberFormat="1" applyFont="1" applyFill="1" applyBorder="1" applyAlignment="1">
      <alignment horizontal="right"/>
    </xf>
    <xf numFmtId="49" fontId="5" fillId="3" borderId="3" xfId="0" applyNumberFormat="1" applyFont="1" applyFill="1" applyBorder="1" applyAlignment="1">
      <alignment horizontal="center" wrapText="1"/>
    </xf>
    <xf numFmtId="49" fontId="5" fillId="10" borderId="3" xfId="0" applyNumberFormat="1" applyFont="1" applyFill="1" applyBorder="1" applyAlignment="1">
      <alignment horizontal="right"/>
    </xf>
    <xf numFmtId="0" fontId="4" fillId="10" borderId="3" xfId="0" applyFont="1" applyFill="1" applyBorder="1" applyAlignment="1">
      <alignment horizontal="right"/>
    </xf>
    <xf numFmtId="0" fontId="4" fillId="12" borderId="3" xfId="0" applyFont="1" applyFill="1" applyBorder="1" applyAlignment="1">
      <alignment horizontal="right"/>
    </xf>
    <xf numFmtId="1" fontId="5" fillId="4" borderId="3" xfId="0" applyNumberFormat="1" applyFont="1" applyFill="1" applyBorder="1" applyAlignment="1">
      <alignment vertical="center" wrapText="1"/>
    </xf>
    <xf numFmtId="164" fontId="5" fillId="4" borderId="3" xfId="1" applyNumberFormat="1" applyFont="1" applyFill="1" applyBorder="1" applyAlignment="1">
      <alignment vertical="center"/>
    </xf>
    <xf numFmtId="164" fontId="5" fillId="4" borderId="7" xfId="1" applyNumberFormat="1" applyFont="1" applyFill="1" applyBorder="1" applyAlignment="1">
      <alignment vertical="center"/>
    </xf>
    <xf numFmtId="3" fontId="5" fillId="4" borderId="3" xfId="0" applyNumberFormat="1" applyFont="1" applyFill="1" applyBorder="1" applyAlignment="1">
      <alignment horizontal="center"/>
    </xf>
    <xf numFmtId="3" fontId="5" fillId="0" borderId="3" xfId="0" applyNumberFormat="1" applyFont="1" applyBorder="1" applyAlignment="1">
      <alignment horizontal="center" vertical="center"/>
    </xf>
    <xf numFmtId="49" fontId="5" fillId="3" borderId="3" xfId="0" applyNumberFormat="1" applyFont="1" applyFill="1" applyBorder="1" applyAlignment="1">
      <alignment horizontal="center" vertical="center" wrapText="1"/>
    </xf>
    <xf numFmtId="49" fontId="5" fillId="3" borderId="3" xfId="0" applyNumberFormat="1" applyFont="1" applyFill="1" applyBorder="1" applyAlignment="1">
      <alignment horizontal="right" vertical="center"/>
    </xf>
    <xf numFmtId="0" fontId="4" fillId="11" borderId="8" xfId="0" applyFont="1" applyFill="1" applyBorder="1" applyAlignment="1">
      <alignment horizontal="center" vertical="center" wrapText="1"/>
    </xf>
    <xf numFmtId="164" fontId="4" fillId="11" borderId="8" xfId="1" applyNumberFormat="1" applyFont="1" applyFill="1" applyBorder="1"/>
    <xf numFmtId="3" fontId="4" fillId="11" borderId="8" xfId="0" applyNumberFormat="1" applyFont="1" applyFill="1" applyBorder="1" applyAlignment="1">
      <alignment horizontal="right"/>
    </xf>
    <xf numFmtId="0" fontId="5" fillId="0" borderId="10" xfId="0" applyFont="1" applyBorder="1" applyAlignment="1">
      <alignment horizontal="center" vertical="center" wrapText="1"/>
    </xf>
    <xf numFmtId="0" fontId="12" fillId="0" borderId="7" xfId="0" applyFont="1" applyBorder="1" applyAlignment="1">
      <alignment horizontal="left" vertical="center" wrapText="1"/>
    </xf>
    <xf numFmtId="0" fontId="5" fillId="0" borderId="4" xfId="0" applyFont="1" applyBorder="1" applyAlignment="1">
      <alignment horizontal="justify" vertical="justify" wrapText="1"/>
    </xf>
    <xf numFmtId="3" fontId="5" fillId="4" borderId="6" xfId="0" applyNumberFormat="1" applyFont="1" applyFill="1" applyBorder="1" applyAlignment="1">
      <alignment horizontal="right" vertical="center"/>
    </xf>
    <xf numFmtId="164" fontId="5" fillId="0" borderId="7" xfId="1" applyNumberFormat="1" applyFont="1" applyFill="1" applyBorder="1"/>
    <xf numFmtId="49" fontId="5" fillId="3" borderId="4" xfId="0" applyNumberFormat="1" applyFont="1" applyFill="1" applyBorder="1" applyAlignment="1">
      <alignment horizontal="center" vertical="center"/>
    </xf>
    <xf numFmtId="49" fontId="5" fillId="3" borderId="7" xfId="0" applyNumberFormat="1" applyFont="1" applyFill="1" applyBorder="1" applyAlignment="1">
      <alignment horizontal="right"/>
    </xf>
    <xf numFmtId="3" fontId="4" fillId="14" borderId="3" xfId="0" applyNumberFormat="1" applyFont="1" applyFill="1" applyBorder="1" applyAlignment="1">
      <alignment horizontal="right"/>
    </xf>
    <xf numFmtId="0" fontId="5" fillId="0" borderId="13" xfId="0" applyFont="1" applyBorder="1" applyAlignment="1">
      <alignment horizontal="center" wrapText="1"/>
    </xf>
    <xf numFmtId="3" fontId="5" fillId="10" borderId="10" xfId="0" applyNumberFormat="1" applyFont="1" applyFill="1" applyBorder="1" applyAlignment="1">
      <alignment horizontal="right"/>
    </xf>
    <xf numFmtId="3" fontId="5" fillId="12" borderId="10" xfId="0" applyNumberFormat="1" applyFont="1" applyFill="1" applyBorder="1" applyAlignment="1">
      <alignment horizontal="right"/>
    </xf>
    <xf numFmtId="0" fontId="5" fillId="9" borderId="0" xfId="0" applyFont="1" applyFill="1"/>
    <xf numFmtId="3" fontId="11" fillId="10" borderId="0" xfId="0" applyNumberFormat="1" applyFont="1" applyFill="1" applyAlignment="1">
      <alignment horizontal="right"/>
    </xf>
    <xf numFmtId="0" fontId="5" fillId="0" borderId="7" xfId="0" applyFont="1" applyBorder="1"/>
    <xf numFmtId="0" fontId="5" fillId="0" borderId="17" xfId="0" applyFont="1" applyBorder="1" applyAlignment="1">
      <alignment horizontal="center"/>
    </xf>
    <xf numFmtId="164" fontId="5" fillId="4" borderId="3" xfId="1" applyNumberFormat="1" applyFont="1" applyFill="1" applyBorder="1"/>
    <xf numFmtId="164" fontId="5" fillId="3" borderId="6" xfId="1" applyNumberFormat="1" applyFont="1" applyFill="1" applyBorder="1" applyAlignment="1">
      <alignment horizontal="right"/>
    </xf>
    <xf numFmtId="0" fontId="4" fillId="0" borderId="6" xfId="0" applyFont="1" applyBorder="1"/>
    <xf numFmtId="3" fontId="5" fillId="3" borderId="6" xfId="0" applyNumberFormat="1" applyFont="1" applyFill="1" applyBorder="1" applyAlignment="1">
      <alignment horizontal="right"/>
    </xf>
    <xf numFmtId="0" fontId="4" fillId="2" borderId="6" xfId="0" applyFont="1" applyFill="1" applyBorder="1"/>
    <xf numFmtId="0" fontId="4" fillId="2" borderId="13" xfId="0" applyFont="1" applyFill="1" applyBorder="1" applyAlignment="1">
      <alignment horizontal="center"/>
    </xf>
    <xf numFmtId="0" fontId="4" fillId="2" borderId="16" xfId="0" applyFont="1" applyFill="1" applyBorder="1"/>
    <xf numFmtId="0" fontId="4" fillId="2" borderId="3" xfId="0" applyFont="1" applyFill="1" applyBorder="1" applyAlignment="1">
      <alignment horizontal="left"/>
    </xf>
    <xf numFmtId="164" fontId="4" fillId="2" borderId="3" xfId="0" applyNumberFormat="1" applyFont="1" applyFill="1" applyBorder="1"/>
    <xf numFmtId="164" fontId="4" fillId="14" borderId="0" xfId="0" applyNumberFormat="1" applyFont="1" applyFill="1"/>
    <xf numFmtId="0" fontId="4" fillId="0" borderId="0" xfId="0" applyFont="1" applyAlignment="1">
      <alignment horizontal="left"/>
    </xf>
    <xf numFmtId="164" fontId="4" fillId="0" borderId="0" xfId="0" applyNumberFormat="1" applyFont="1"/>
    <xf numFmtId="164" fontId="4" fillId="4" borderId="0" xfId="0" applyNumberFormat="1" applyFont="1" applyFill="1"/>
    <xf numFmtId="1" fontId="4" fillId="4" borderId="0" xfId="0" applyNumberFormat="1" applyFont="1" applyFill="1" applyAlignment="1">
      <alignment wrapText="1"/>
    </xf>
    <xf numFmtId="1" fontId="4" fillId="4" borderId="0" xfId="0" applyNumberFormat="1" applyFont="1" applyFill="1" applyAlignment="1">
      <alignment horizontal="right" wrapText="1"/>
    </xf>
    <xf numFmtId="164" fontId="4" fillId="4" borderId="0" xfId="0" applyNumberFormat="1" applyFont="1" applyFill="1" applyAlignment="1">
      <alignment horizontal="right"/>
    </xf>
    <xf numFmtId="164" fontId="4" fillId="3" borderId="0" xfId="0" applyNumberFormat="1" applyFont="1" applyFill="1" applyAlignment="1">
      <alignment horizontal="right"/>
    </xf>
    <xf numFmtId="164" fontId="4" fillId="3" borderId="0" xfId="0" applyNumberFormat="1" applyFont="1" applyFill="1" applyAlignment="1">
      <alignment horizontal="center" vertical="center"/>
    </xf>
    <xf numFmtId="164" fontId="4" fillId="3" borderId="0" xfId="1" applyNumberFormat="1" applyFont="1" applyFill="1" applyBorder="1" applyAlignment="1">
      <alignment horizontal="right"/>
    </xf>
    <xf numFmtId="164" fontId="4" fillId="0" borderId="0" xfId="1" applyNumberFormat="1" applyFont="1" applyFill="1" applyBorder="1" applyAlignment="1">
      <alignment horizontal="right"/>
    </xf>
    <xf numFmtId="164" fontId="4" fillId="0" borderId="0" xfId="0" applyNumberFormat="1" applyFont="1" applyAlignment="1">
      <alignment horizontal="right"/>
    </xf>
    <xf numFmtId="0" fontId="5" fillId="4" borderId="0" xfId="0" applyFont="1" applyFill="1"/>
    <xf numFmtId="0" fontId="4" fillId="4" borderId="0" xfId="0" applyFont="1" applyFill="1" applyAlignment="1">
      <alignment wrapText="1"/>
    </xf>
    <xf numFmtId="0" fontId="5" fillId="4" borderId="0" xfId="0" applyFont="1" applyFill="1" applyAlignment="1">
      <alignment horizontal="right" wrapText="1"/>
    </xf>
    <xf numFmtId="41" fontId="5" fillId="4" borderId="0" xfId="2" applyFont="1" applyFill="1" applyAlignment="1">
      <alignment horizontal="right" wrapText="1"/>
    </xf>
    <xf numFmtId="41" fontId="5" fillId="3" borderId="0" xfId="2" applyFont="1" applyFill="1" applyAlignment="1">
      <alignment horizontal="right"/>
    </xf>
    <xf numFmtId="41" fontId="5" fillId="3" borderId="0" xfId="2" applyFont="1" applyFill="1" applyAlignment="1">
      <alignment horizontal="center" vertical="center"/>
    </xf>
    <xf numFmtId="0" fontId="5" fillId="3" borderId="0" xfId="0" applyFont="1" applyFill="1" applyAlignment="1">
      <alignment horizontal="right"/>
    </xf>
    <xf numFmtId="9" fontId="5" fillId="4" borderId="0" xfId="3" applyFont="1" applyFill="1" applyAlignment="1">
      <alignment horizontal="right" wrapText="1"/>
    </xf>
    <xf numFmtId="9" fontId="5" fillId="3" borderId="0" xfId="0" applyNumberFormat="1" applyFont="1" applyFill="1" applyAlignment="1">
      <alignment horizontal="right"/>
    </xf>
    <xf numFmtId="9" fontId="5" fillId="0" borderId="0" xfId="0" applyNumberFormat="1" applyFont="1" applyAlignment="1">
      <alignment horizontal="right"/>
    </xf>
    <xf numFmtId="164" fontId="5" fillId="0" borderId="0" xfId="1" applyNumberFormat="1" applyFont="1" applyAlignment="1">
      <alignment horizontal="right"/>
    </xf>
    <xf numFmtId="41" fontId="5" fillId="3" borderId="0" xfId="2" applyFont="1" applyFill="1" applyAlignment="1">
      <alignment horizontal="right" wrapText="1"/>
    </xf>
    <xf numFmtId="41" fontId="5" fillId="3" borderId="0" xfId="2" applyFont="1" applyFill="1" applyAlignment="1">
      <alignment horizontal="center" vertical="center" wrapText="1"/>
    </xf>
    <xf numFmtId="41" fontId="5" fillId="4" borderId="0" xfId="3" applyNumberFormat="1" applyFont="1" applyFill="1" applyAlignment="1">
      <alignment horizontal="right" wrapText="1"/>
    </xf>
    <xf numFmtId="41" fontId="5" fillId="3" borderId="0" xfId="3" applyNumberFormat="1" applyFont="1" applyFill="1" applyAlignment="1">
      <alignment horizontal="right"/>
    </xf>
    <xf numFmtId="41" fontId="5" fillId="3" borderId="0" xfId="3" applyNumberFormat="1" applyFont="1" applyFill="1" applyAlignment="1">
      <alignment horizontal="center" vertical="center"/>
    </xf>
    <xf numFmtId="9" fontId="5" fillId="3" borderId="0" xfId="3" applyFont="1" applyFill="1" applyAlignment="1">
      <alignment horizontal="right"/>
    </xf>
    <xf numFmtId="9" fontId="5" fillId="3" borderId="0" xfId="3" applyFont="1" applyFill="1" applyAlignment="1">
      <alignment horizontal="center" vertical="center"/>
    </xf>
    <xf numFmtId="41" fontId="5" fillId="3" borderId="0" xfId="3" applyNumberFormat="1" applyFont="1" applyFill="1" applyAlignment="1">
      <alignment horizontal="right" wrapText="1"/>
    </xf>
    <xf numFmtId="41" fontId="5" fillId="3" borderId="0" xfId="3" applyNumberFormat="1" applyFont="1" applyFill="1" applyAlignment="1">
      <alignment horizontal="center" vertical="center" wrapText="1"/>
    </xf>
    <xf numFmtId="0" fontId="5" fillId="3" borderId="0" xfId="0" applyFont="1" applyFill="1" applyAlignment="1">
      <alignment horizontal="center" vertical="center"/>
    </xf>
    <xf numFmtId="0" fontId="5" fillId="5" borderId="0" xfId="0" applyFont="1" applyFill="1" applyAlignment="1">
      <alignment horizontal="right"/>
    </xf>
    <xf numFmtId="0" fontId="7" fillId="0" borderId="0" xfId="0" applyFont="1"/>
    <xf numFmtId="0" fontId="14" fillId="0" borderId="7" xfId="0" applyFont="1" applyBorder="1" applyAlignment="1">
      <alignment horizontal="center"/>
    </xf>
    <xf numFmtId="0" fontId="6" fillId="0" borderId="7" xfId="0" applyFont="1" applyBorder="1" applyAlignment="1">
      <alignment horizontal="center"/>
    </xf>
    <xf numFmtId="0" fontId="6" fillId="4" borderId="7" xfId="0" applyFont="1" applyFill="1" applyBorder="1" applyAlignment="1">
      <alignment horizontal="center"/>
    </xf>
    <xf numFmtId="0" fontId="7" fillId="4" borderId="7" xfId="0" applyFont="1" applyFill="1" applyBorder="1" applyAlignment="1">
      <alignment horizontal="center"/>
    </xf>
    <xf numFmtId="0" fontId="7" fillId="14" borderId="0" xfId="0" applyFont="1" applyFill="1" applyAlignment="1">
      <alignment horizontal="center"/>
    </xf>
    <xf numFmtId="0" fontId="7" fillId="14" borderId="0" xfId="0" applyFont="1" applyFill="1"/>
    <xf numFmtId="0" fontId="5" fillId="0" borderId="0" xfId="0" applyFont="1" applyAlignment="1">
      <alignment horizontal="left"/>
    </xf>
  </cellXfs>
  <cellStyles count="5">
    <cellStyle name="Millares" xfId="1" builtinId="3"/>
    <cellStyle name="Millares [0]" xfId="2" builtinId="6"/>
    <cellStyle name="Millares 2" xfId="4"/>
    <cellStyle name="Normal" xfId="0" builtinId="0"/>
    <cellStyle name="Porcentaje" xfId="3" builtinId="5"/>
  </cellStyles>
  <dxfs count="0"/>
  <tableStyles count="0" defaultTableStyle="TableStyleMedium2" defaultPivotStyle="PivotStyleLight16"/>
  <colors>
    <mruColors>
      <color rgb="FF66FF33"/>
      <color rgb="FFCC99FF"/>
      <color rgb="FFFFCCFF"/>
      <color rgb="FFFFFF99"/>
      <color rgb="FFCAF2F6"/>
      <color rgb="FFF0DAEC"/>
      <color rgb="FFDED3ED"/>
      <color rgb="FFD6EAD8"/>
      <color rgb="FFF0E8DA"/>
      <color rgb="FFF7ED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sheetPr>
  <dimension ref="A1:CI277"/>
  <sheetViews>
    <sheetView tabSelected="1" topLeftCell="A4" zoomScale="80" zoomScaleNormal="80" workbookViewId="0">
      <pane xSplit="7" ySplit="2" topLeftCell="H143" activePane="bottomRight" state="frozen"/>
      <selection pane="topRight" activeCell="H4" sqref="H4"/>
      <selection pane="bottomLeft" activeCell="A6" sqref="A6"/>
      <selection pane="bottomRight" activeCell="F170" sqref="F170"/>
    </sheetView>
  </sheetViews>
  <sheetFormatPr baseColWidth="10" defaultColWidth="11.42578125" defaultRowHeight="12.75" x14ac:dyDescent="0.2"/>
  <cols>
    <col min="1" max="1" width="3.42578125" style="11" bestFit="1" customWidth="1"/>
    <col min="2" max="2" width="21.42578125" style="11" customWidth="1"/>
    <col min="3" max="3" width="11.42578125" style="12" bestFit="1" customWidth="1"/>
    <col min="4" max="4" width="14.42578125" style="11" bestFit="1" customWidth="1"/>
    <col min="5" max="5" width="15.140625" style="11" bestFit="1" customWidth="1"/>
    <col min="6" max="6" width="21" style="11" bestFit="1" customWidth="1"/>
    <col min="7" max="7" width="20.85546875" style="11" bestFit="1" customWidth="1"/>
    <col min="8" max="8" width="47.42578125" style="11" bestFit="1" customWidth="1"/>
    <col min="9" max="9" width="137.7109375" style="11" bestFit="1" customWidth="1"/>
    <col min="10" max="10" width="19.140625" style="11" bestFit="1" customWidth="1"/>
    <col min="11" max="11" width="18.140625" style="424" bestFit="1" customWidth="1"/>
    <col min="12" max="12" width="29.28515625" style="424" bestFit="1" customWidth="1"/>
    <col min="13" max="13" width="20.28515625" style="424" bestFit="1" customWidth="1"/>
    <col min="14" max="14" width="13.5703125" style="424" bestFit="1" customWidth="1"/>
    <col min="15" max="15" width="10.85546875" style="424" bestFit="1" customWidth="1"/>
    <col min="16" max="16" width="15" style="424" bestFit="1" customWidth="1"/>
    <col min="17" max="17" width="14.140625" style="425" bestFit="1" customWidth="1"/>
    <col min="18" max="18" width="15.28515625" style="426" bestFit="1" customWidth="1"/>
    <col min="19" max="19" width="19.85546875" style="426" bestFit="1" customWidth="1"/>
    <col min="20" max="20" width="17.7109375" style="426" bestFit="1" customWidth="1"/>
    <col min="21" max="21" width="18.85546875" style="426" bestFit="1" customWidth="1"/>
    <col min="22" max="22" width="15.5703125" style="426" bestFit="1" customWidth="1"/>
    <col min="23" max="23" width="18.140625" style="430" bestFit="1" customWidth="1"/>
    <col min="24" max="24" width="19.5703125" style="444" bestFit="1" customWidth="1"/>
    <col min="25" max="25" width="22.7109375" style="430" bestFit="1" customWidth="1"/>
    <col min="26" max="26" width="13.5703125" style="430" bestFit="1" customWidth="1"/>
    <col min="27" max="27" width="19.42578125" style="430" bestFit="1" customWidth="1"/>
    <col min="28" max="28" width="22.7109375" style="430" bestFit="1" customWidth="1"/>
    <col min="29" max="30" width="16" style="19" bestFit="1" customWidth="1"/>
    <col min="31" max="31" width="16" style="18" bestFit="1" customWidth="1"/>
    <col min="32" max="32" width="20.85546875" style="19" bestFit="1" customWidth="1"/>
    <col min="33" max="33" width="16" style="19" bestFit="1" customWidth="1"/>
    <col min="34" max="34" width="17.7109375" style="445" bestFit="1" customWidth="1"/>
    <col min="35" max="35" width="16" style="19" bestFit="1" customWidth="1"/>
    <col min="36" max="36" width="18.140625" style="19" bestFit="1" customWidth="1"/>
    <col min="37" max="37" width="25.140625" style="19" bestFit="1" customWidth="1"/>
    <col min="38" max="38" width="29.85546875" style="19" bestFit="1" customWidth="1"/>
    <col min="39" max="39" width="13.5703125" style="19" bestFit="1" customWidth="1"/>
    <col min="40" max="40" width="21.42578125" style="19" bestFit="1" customWidth="1"/>
    <col min="41" max="41" width="25.140625" style="19" bestFit="1" customWidth="1"/>
    <col min="42" max="42" width="30.28515625" style="19" bestFit="1" customWidth="1"/>
    <col min="43" max="43" width="30.140625" style="19" bestFit="1" customWidth="1"/>
    <col min="44" max="44" width="23.7109375" style="19" bestFit="1" customWidth="1"/>
    <col min="45" max="45" width="29.85546875" style="19" bestFit="1" customWidth="1"/>
    <col min="46" max="46" width="14.5703125" style="19" bestFit="1" customWidth="1"/>
    <col min="47" max="47" width="17.7109375" style="19" bestFit="1" customWidth="1"/>
    <col min="48" max="48" width="16" style="11" bestFit="1" customWidth="1"/>
    <col min="49" max="49" width="16" style="20" bestFit="1" customWidth="1"/>
    <col min="50" max="50" width="16" style="11" bestFit="1" customWidth="1"/>
    <col min="51" max="51" width="20.28515625" style="20" bestFit="1" customWidth="1"/>
    <col min="52" max="52" width="2.28515625" style="11" bestFit="1" customWidth="1"/>
    <col min="53" max="16384" width="11.42578125" style="11"/>
  </cols>
  <sheetData>
    <row r="1" spans="1:87" x14ac:dyDescent="0.2">
      <c r="K1" s="11"/>
      <c r="L1" s="11"/>
      <c r="M1" s="11"/>
      <c r="N1" s="11"/>
      <c r="O1" s="11"/>
      <c r="P1" s="11"/>
      <c r="Q1" s="13"/>
      <c r="R1" s="14"/>
      <c r="S1" s="14"/>
      <c r="T1" s="14"/>
      <c r="U1" s="14"/>
      <c r="V1" s="14"/>
      <c r="W1" s="15">
        <f t="shared" ref="W1:W3" si="0">+J1-T1-V1</f>
        <v>0</v>
      </c>
      <c r="X1" s="16"/>
      <c r="Y1" s="17"/>
      <c r="Z1" s="17"/>
      <c r="AA1" s="17"/>
      <c r="AB1" s="17"/>
      <c r="AC1" s="17"/>
      <c r="AD1" s="17"/>
      <c r="AH1" s="19"/>
    </row>
    <row r="2" spans="1:87" x14ac:dyDescent="0.2">
      <c r="K2" s="11"/>
      <c r="L2" s="11"/>
      <c r="M2" s="11"/>
      <c r="N2" s="11"/>
      <c r="O2" s="11"/>
      <c r="P2" s="11"/>
      <c r="Q2" s="13"/>
      <c r="R2" s="14"/>
      <c r="S2" s="14"/>
      <c r="T2" s="14"/>
      <c r="U2" s="14"/>
      <c r="V2" s="14"/>
      <c r="W2" s="15">
        <f t="shared" si="0"/>
        <v>0</v>
      </c>
      <c r="X2" s="21"/>
      <c r="Y2" s="19"/>
      <c r="Z2" s="19"/>
      <c r="AA2" s="19"/>
      <c r="AB2" s="19"/>
      <c r="AH2" s="19"/>
    </row>
    <row r="3" spans="1:87" s="22" customFormat="1" ht="201.75" customHeight="1" x14ac:dyDescent="0.25">
      <c r="B3" s="23" t="s">
        <v>0</v>
      </c>
      <c r="C3" s="24"/>
      <c r="D3" s="24"/>
      <c r="E3" s="24"/>
      <c r="F3" s="24"/>
      <c r="G3" s="24"/>
      <c r="H3" s="24"/>
      <c r="I3" s="24"/>
      <c r="J3" s="24"/>
      <c r="K3" s="25"/>
      <c r="L3" s="25"/>
      <c r="M3" s="25"/>
      <c r="N3" s="25"/>
      <c r="O3" s="25"/>
      <c r="P3" s="25"/>
      <c r="Q3" s="25"/>
      <c r="R3" s="25"/>
      <c r="S3" s="25"/>
      <c r="T3" s="25"/>
      <c r="U3" s="25"/>
      <c r="V3" s="25"/>
      <c r="W3" s="15">
        <f t="shared" si="0"/>
        <v>0</v>
      </c>
      <c r="X3" s="25"/>
      <c r="Y3" s="25"/>
      <c r="Z3" s="25"/>
      <c r="AA3" s="25"/>
      <c r="AB3" s="25"/>
      <c r="AC3" s="25"/>
      <c r="AD3" s="25"/>
      <c r="AE3" s="25"/>
      <c r="AF3" s="25"/>
      <c r="AG3" s="25"/>
      <c r="AH3" s="25"/>
      <c r="AI3" s="25"/>
      <c r="AJ3" s="26"/>
      <c r="AK3" s="26"/>
      <c r="AL3" s="26"/>
      <c r="AM3" s="26"/>
      <c r="AN3" s="26"/>
      <c r="AO3" s="26"/>
      <c r="AP3" s="26"/>
      <c r="AQ3" s="26"/>
      <c r="AR3" s="26"/>
      <c r="AS3" s="26"/>
      <c r="AT3" s="26"/>
      <c r="AU3" s="26"/>
      <c r="AV3" s="27"/>
      <c r="AW3" s="28"/>
      <c r="AY3" s="29"/>
    </row>
    <row r="4" spans="1:87" s="446" customFormat="1" ht="45.75" customHeight="1" x14ac:dyDescent="0.25">
      <c r="C4" s="447" t="s">
        <v>1</v>
      </c>
      <c r="D4" s="448"/>
      <c r="E4" s="448"/>
      <c r="F4" s="448"/>
      <c r="G4" s="448"/>
      <c r="H4" s="448"/>
      <c r="I4" s="448"/>
      <c r="J4" s="448"/>
      <c r="K4" s="1" t="s">
        <v>2</v>
      </c>
      <c r="L4" s="1"/>
      <c r="M4" s="1"/>
      <c r="N4" s="1"/>
      <c r="O4" s="1"/>
      <c r="P4" s="1"/>
      <c r="Q4" s="1"/>
      <c r="R4" s="1"/>
      <c r="S4" s="2"/>
      <c r="T4" s="2"/>
      <c r="U4" s="2"/>
      <c r="V4" s="2"/>
      <c r="W4" s="449" t="s">
        <v>3</v>
      </c>
      <c r="X4" s="449"/>
      <c r="Y4" s="449"/>
      <c r="Z4" s="449"/>
      <c r="AA4" s="449"/>
      <c r="AB4" s="449"/>
      <c r="AC4" s="449"/>
      <c r="AD4" s="449"/>
      <c r="AE4" s="449"/>
      <c r="AF4" s="449"/>
      <c r="AG4" s="450"/>
      <c r="AH4" s="450"/>
      <c r="AI4" s="450"/>
      <c r="AJ4" s="449" t="s">
        <v>4</v>
      </c>
      <c r="AK4" s="449"/>
      <c r="AL4" s="449"/>
      <c r="AM4" s="449"/>
      <c r="AN4" s="449"/>
      <c r="AO4" s="449"/>
      <c r="AP4" s="449"/>
      <c r="AQ4" s="449"/>
      <c r="AR4" s="449"/>
      <c r="AS4" s="449"/>
      <c r="AT4" s="450"/>
      <c r="AU4" s="450"/>
      <c r="AV4" s="450"/>
      <c r="AW4" s="451"/>
      <c r="AY4" s="452"/>
    </row>
    <row r="5" spans="1:87" s="30" customFormat="1" ht="63.75" x14ac:dyDescent="0.2">
      <c r="B5" s="31"/>
      <c r="C5" s="32" t="s">
        <v>5</v>
      </c>
      <c r="D5" s="33" t="s">
        <v>6</v>
      </c>
      <c r="E5" s="34" t="s">
        <v>7</v>
      </c>
      <c r="F5" s="34" t="s">
        <v>8</v>
      </c>
      <c r="G5" s="32" t="s">
        <v>9</v>
      </c>
      <c r="H5" s="34" t="s">
        <v>10</v>
      </c>
      <c r="I5" s="34" t="s">
        <v>11</v>
      </c>
      <c r="J5" s="34" t="s">
        <v>12</v>
      </c>
      <c r="K5" s="35" t="s">
        <v>13</v>
      </c>
      <c r="L5" s="35" t="s">
        <v>14</v>
      </c>
      <c r="M5" s="35" t="s">
        <v>15</v>
      </c>
      <c r="N5" s="36" t="s">
        <v>16</v>
      </c>
      <c r="O5" s="37" t="s">
        <v>17</v>
      </c>
      <c r="P5" s="37" t="s">
        <v>18</v>
      </c>
      <c r="Q5" s="35" t="s">
        <v>19</v>
      </c>
      <c r="R5" s="35" t="s">
        <v>20</v>
      </c>
      <c r="S5" s="35" t="s">
        <v>21</v>
      </c>
      <c r="T5" s="35" t="s">
        <v>22</v>
      </c>
      <c r="U5" s="35" t="s">
        <v>23</v>
      </c>
      <c r="V5" s="38" t="s">
        <v>24</v>
      </c>
      <c r="W5" s="3" t="s">
        <v>13</v>
      </c>
      <c r="X5" s="3" t="s">
        <v>25</v>
      </c>
      <c r="Y5" s="39" t="s">
        <v>26</v>
      </c>
      <c r="Z5" s="39" t="s">
        <v>16</v>
      </c>
      <c r="AA5" s="40" t="s">
        <v>27</v>
      </c>
      <c r="AB5" s="40" t="s">
        <v>28</v>
      </c>
      <c r="AC5" s="41" t="s">
        <v>29</v>
      </c>
      <c r="AD5" s="42" t="s">
        <v>30</v>
      </c>
      <c r="AE5" s="43" t="s">
        <v>31</v>
      </c>
      <c r="AF5" s="42" t="s">
        <v>32</v>
      </c>
      <c r="AG5" s="44" t="s">
        <v>33</v>
      </c>
      <c r="AH5" s="43" t="s">
        <v>34</v>
      </c>
      <c r="AI5" s="44" t="s">
        <v>24</v>
      </c>
      <c r="AJ5" s="3" t="s">
        <v>13</v>
      </c>
      <c r="AK5" s="3" t="s">
        <v>25</v>
      </c>
      <c r="AL5" s="39" t="s">
        <v>26</v>
      </c>
      <c r="AM5" s="39" t="s">
        <v>16</v>
      </c>
      <c r="AN5" s="40" t="s">
        <v>27</v>
      </c>
      <c r="AO5" s="40" t="s">
        <v>28</v>
      </c>
      <c r="AP5" s="45" t="s">
        <v>35</v>
      </c>
      <c r="AQ5" s="46" t="s">
        <v>36</v>
      </c>
      <c r="AR5" s="47" t="s">
        <v>37</v>
      </c>
      <c r="AS5" s="46" t="s">
        <v>38</v>
      </c>
      <c r="AT5" s="47" t="s">
        <v>33</v>
      </c>
      <c r="AU5" s="48" t="s">
        <v>39</v>
      </c>
      <c r="AV5" s="47" t="s">
        <v>24</v>
      </c>
      <c r="AW5" s="49"/>
      <c r="AY5" s="50" t="s">
        <v>40</v>
      </c>
    </row>
    <row r="6" spans="1:87" s="77" customFormat="1" ht="57.75" customHeight="1" x14ac:dyDescent="0.25">
      <c r="A6" s="31">
        <v>1</v>
      </c>
      <c r="B6" s="31" t="s">
        <v>41</v>
      </c>
      <c r="C6" s="51">
        <v>7955</v>
      </c>
      <c r="D6" s="52">
        <v>122</v>
      </c>
      <c r="E6" s="31">
        <v>200633</v>
      </c>
      <c r="F6" s="31" t="s">
        <v>42</v>
      </c>
      <c r="G6" s="4">
        <v>9000133976</v>
      </c>
      <c r="H6" s="53" t="s">
        <v>43</v>
      </c>
      <c r="I6" s="54" t="s">
        <v>44</v>
      </c>
      <c r="J6" s="55" t="s">
        <v>45</v>
      </c>
      <c r="K6" s="56">
        <v>128120980</v>
      </c>
      <c r="L6" s="56" t="s">
        <v>46</v>
      </c>
      <c r="M6" s="56" t="s">
        <v>47</v>
      </c>
      <c r="N6" s="57" t="s">
        <v>48</v>
      </c>
      <c r="O6" s="58">
        <v>10766</v>
      </c>
      <c r="P6" s="58">
        <v>580179</v>
      </c>
      <c r="Q6" s="59">
        <v>12534</v>
      </c>
      <c r="R6" s="59">
        <v>5000746668</v>
      </c>
      <c r="S6" s="60"/>
      <c r="T6" s="56">
        <v>36356391</v>
      </c>
      <c r="U6" s="56">
        <v>91764553</v>
      </c>
      <c r="V6" s="56">
        <f>+K6-S6-T6-U6</f>
        <v>36</v>
      </c>
      <c r="W6" s="61">
        <v>271826647</v>
      </c>
      <c r="X6" s="62">
        <v>17</v>
      </c>
      <c r="Y6" s="63">
        <v>4000003747</v>
      </c>
      <c r="Z6" s="64" t="s">
        <v>49</v>
      </c>
      <c r="AA6" s="65">
        <v>1</v>
      </c>
      <c r="AB6" s="63">
        <v>7000003881</v>
      </c>
      <c r="AC6" s="66">
        <v>3</v>
      </c>
      <c r="AD6" s="67">
        <v>3000002327</v>
      </c>
      <c r="AE6" s="66">
        <v>10</v>
      </c>
      <c r="AF6" s="67">
        <v>6000002908</v>
      </c>
      <c r="AG6" s="68"/>
      <c r="AH6" s="69">
        <v>205217433</v>
      </c>
      <c r="AI6" s="68">
        <f>+W6-AG6-AH6</f>
        <v>66609214</v>
      </c>
      <c r="AJ6" s="61"/>
      <c r="AK6" s="62"/>
      <c r="AL6" s="63"/>
      <c r="AM6" s="64"/>
      <c r="AN6" s="65"/>
      <c r="AO6" s="63"/>
      <c r="AP6" s="70"/>
      <c r="AQ6" s="70"/>
      <c r="AR6" s="71"/>
      <c r="AS6" s="72"/>
      <c r="AT6" s="73"/>
      <c r="AU6" s="74"/>
      <c r="AV6" s="73">
        <f>+AJ6-AT6-AU6</f>
        <v>0</v>
      </c>
      <c r="AW6" s="75"/>
      <c r="AX6" s="76">
        <f>+J6-AV6</f>
        <v>399947627</v>
      </c>
      <c r="AY6" s="5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row>
    <row r="7" spans="1:87" x14ac:dyDescent="0.2">
      <c r="A7" s="31"/>
      <c r="B7" s="78"/>
      <c r="C7" s="79"/>
      <c r="D7" s="80"/>
      <c r="E7" s="81"/>
      <c r="F7" s="81"/>
      <c r="G7" s="82"/>
      <c r="H7" s="83" t="s">
        <v>50</v>
      </c>
      <c r="I7" s="84"/>
      <c r="J7" s="85">
        <f t="shared" ref="J7:AI7" si="1">SUM(J6:J6)</f>
        <v>0</v>
      </c>
      <c r="K7" s="85">
        <f t="shared" si="1"/>
        <v>128120980</v>
      </c>
      <c r="L7" s="85"/>
      <c r="M7" s="85"/>
      <c r="N7" s="85"/>
      <c r="O7" s="85"/>
      <c r="P7" s="85"/>
      <c r="Q7" s="85"/>
      <c r="R7" s="85"/>
      <c r="S7" s="85">
        <f t="shared" si="1"/>
        <v>0</v>
      </c>
      <c r="T7" s="85">
        <f t="shared" si="1"/>
        <v>36356391</v>
      </c>
      <c r="U7" s="85">
        <f t="shared" si="1"/>
        <v>91764553</v>
      </c>
      <c r="V7" s="85">
        <f t="shared" si="1"/>
        <v>36</v>
      </c>
      <c r="W7" s="85">
        <f t="shared" si="1"/>
        <v>271826647</v>
      </c>
      <c r="X7" s="86"/>
      <c r="Y7" s="85"/>
      <c r="Z7" s="85"/>
      <c r="AA7" s="85"/>
      <c r="AB7" s="85"/>
      <c r="AC7" s="85"/>
      <c r="AD7" s="85"/>
      <c r="AE7" s="87"/>
      <c r="AF7" s="85"/>
      <c r="AG7" s="85">
        <f t="shared" si="1"/>
        <v>0</v>
      </c>
      <c r="AH7" s="85">
        <f t="shared" si="1"/>
        <v>205217433</v>
      </c>
      <c r="AI7" s="85">
        <f t="shared" si="1"/>
        <v>66609214</v>
      </c>
      <c r="AJ7" s="85">
        <f t="shared" ref="AJ7" si="2">SUM(AJ6:AJ6)</f>
        <v>0</v>
      </c>
      <c r="AK7" s="86"/>
      <c r="AL7" s="85"/>
      <c r="AM7" s="85"/>
      <c r="AN7" s="85"/>
      <c r="AO7" s="85"/>
      <c r="AP7" s="85"/>
      <c r="AQ7" s="85"/>
      <c r="AR7" s="85"/>
      <c r="AS7" s="85"/>
      <c r="AT7" s="85">
        <f t="shared" ref="AT7:AV7" si="3">SUM(AT6:AT6)</f>
        <v>0</v>
      </c>
      <c r="AU7" s="85">
        <f t="shared" si="3"/>
        <v>0</v>
      </c>
      <c r="AV7" s="85">
        <f t="shared" si="3"/>
        <v>0</v>
      </c>
      <c r="AW7" s="88"/>
    </row>
    <row r="8" spans="1:87" ht="63.75" x14ac:dyDescent="0.2">
      <c r="A8" s="31">
        <v>2</v>
      </c>
      <c r="B8" s="31" t="s">
        <v>41</v>
      </c>
      <c r="C8" s="89">
        <v>7948</v>
      </c>
      <c r="D8" s="90">
        <v>122</v>
      </c>
      <c r="E8" s="31">
        <v>200541</v>
      </c>
      <c r="F8" s="31" t="s">
        <v>42</v>
      </c>
      <c r="G8" s="5" t="s">
        <v>51</v>
      </c>
      <c r="H8" s="91" t="s">
        <v>52</v>
      </c>
      <c r="I8" s="92" t="s">
        <v>53</v>
      </c>
      <c r="J8" s="93">
        <v>9971291787</v>
      </c>
      <c r="K8" s="94">
        <v>164798599</v>
      </c>
      <c r="L8" s="94" t="s">
        <v>54</v>
      </c>
      <c r="M8" s="94" t="s">
        <v>55</v>
      </c>
      <c r="N8" s="95" t="s">
        <v>49</v>
      </c>
      <c r="O8" s="96">
        <v>19494</v>
      </c>
      <c r="P8" s="96">
        <v>650153</v>
      </c>
      <c r="Q8" s="97">
        <v>19084</v>
      </c>
      <c r="R8" s="98">
        <v>5000789714</v>
      </c>
      <c r="S8" s="98"/>
      <c r="T8" s="94"/>
      <c r="U8" s="94">
        <v>164798599</v>
      </c>
      <c r="V8" s="56">
        <f t="shared" ref="V8:V54" si="4">+K8-S8-T8-U8</f>
        <v>0</v>
      </c>
      <c r="W8" s="61">
        <v>8039888078</v>
      </c>
      <c r="X8" s="62">
        <v>25</v>
      </c>
      <c r="Y8" s="63">
        <v>4000003755</v>
      </c>
      <c r="Z8" s="63" t="s">
        <v>49</v>
      </c>
      <c r="AA8" s="99">
        <v>5</v>
      </c>
      <c r="AB8" s="100">
        <v>7000003901</v>
      </c>
      <c r="AC8" s="66">
        <v>1</v>
      </c>
      <c r="AD8" s="67">
        <v>3000002325</v>
      </c>
      <c r="AE8" s="66">
        <v>1</v>
      </c>
      <c r="AF8" s="67">
        <v>6000002895</v>
      </c>
      <c r="AG8" s="101"/>
      <c r="AH8" s="102">
        <v>4809935372</v>
      </c>
      <c r="AI8" s="103">
        <f>+W8-AG8-AH8</f>
        <v>3229952706</v>
      </c>
      <c r="AJ8" s="63"/>
      <c r="AK8" s="62"/>
      <c r="AL8" s="63"/>
      <c r="AM8" s="63"/>
      <c r="AN8" s="99"/>
      <c r="AO8" s="100"/>
      <c r="AP8" s="104"/>
      <c r="AQ8" s="104"/>
      <c r="AR8" s="105"/>
      <c r="AS8" s="105"/>
      <c r="AT8" s="105"/>
      <c r="AU8" s="104"/>
      <c r="AV8" s="106">
        <f>+AJ8-AT8-AU8</f>
        <v>0</v>
      </c>
      <c r="AW8" s="107"/>
      <c r="AX8" s="76">
        <f t="shared" ref="AX8:AX157" si="5">+J8-AV8</f>
        <v>9971291787</v>
      </c>
    </row>
    <row r="9" spans="1:87" x14ac:dyDescent="0.2">
      <c r="A9" s="31"/>
      <c r="B9" s="31"/>
      <c r="C9" s="89"/>
      <c r="D9" s="90"/>
      <c r="E9" s="31"/>
      <c r="F9" s="31"/>
      <c r="G9" s="5"/>
      <c r="H9" s="91"/>
      <c r="I9" s="92"/>
      <c r="J9" s="93"/>
      <c r="K9" s="94">
        <v>132204269</v>
      </c>
      <c r="L9" s="94" t="s">
        <v>54</v>
      </c>
      <c r="M9" s="94" t="s">
        <v>55</v>
      </c>
      <c r="N9" s="95" t="s">
        <v>56</v>
      </c>
      <c r="O9" s="96">
        <v>19477</v>
      </c>
      <c r="P9" s="96">
        <v>650087</v>
      </c>
      <c r="Q9" s="97">
        <v>19085</v>
      </c>
      <c r="R9" s="98">
        <v>5000789717</v>
      </c>
      <c r="S9" s="98"/>
      <c r="T9" s="94"/>
      <c r="U9" s="94">
        <v>132204269</v>
      </c>
      <c r="V9" s="56">
        <f t="shared" si="4"/>
        <v>0</v>
      </c>
      <c r="W9" s="61"/>
      <c r="X9" s="62"/>
      <c r="Y9" s="63"/>
      <c r="Z9" s="63"/>
      <c r="AA9" s="99"/>
      <c r="AB9" s="100"/>
      <c r="AC9" s="108"/>
      <c r="AD9" s="67"/>
      <c r="AE9" s="109"/>
      <c r="AF9" s="109"/>
      <c r="AG9" s="109"/>
      <c r="AH9" s="108"/>
      <c r="AI9" s="103"/>
      <c r="AJ9" s="63"/>
      <c r="AK9" s="62"/>
      <c r="AL9" s="63"/>
      <c r="AM9" s="63"/>
      <c r="AN9" s="99"/>
      <c r="AO9" s="100"/>
      <c r="AP9" s="104"/>
      <c r="AQ9" s="104"/>
      <c r="AR9" s="105"/>
      <c r="AS9" s="105"/>
      <c r="AT9" s="105"/>
      <c r="AU9" s="104"/>
      <c r="AV9" s="106"/>
      <c r="AW9" s="107"/>
      <c r="AX9" s="76"/>
    </row>
    <row r="10" spans="1:87" x14ac:dyDescent="0.2">
      <c r="A10" s="31"/>
      <c r="B10" s="31"/>
      <c r="C10" s="89"/>
      <c r="D10" s="90"/>
      <c r="E10" s="31"/>
      <c r="F10" s="31"/>
      <c r="G10" s="5"/>
      <c r="H10" s="91"/>
      <c r="I10" s="92"/>
      <c r="J10" s="93"/>
      <c r="K10" s="94">
        <v>130000000</v>
      </c>
      <c r="L10" s="94" t="s">
        <v>54</v>
      </c>
      <c r="M10" s="94" t="s">
        <v>55</v>
      </c>
      <c r="N10" s="95" t="s">
        <v>56</v>
      </c>
      <c r="O10" s="96">
        <v>19478</v>
      </c>
      <c r="P10" s="96">
        <v>650090</v>
      </c>
      <c r="Q10" s="97">
        <v>19086</v>
      </c>
      <c r="R10" s="98">
        <v>5000789718</v>
      </c>
      <c r="S10" s="98"/>
      <c r="T10" s="94"/>
      <c r="U10" s="94">
        <v>130000000</v>
      </c>
      <c r="V10" s="56">
        <f t="shared" si="4"/>
        <v>0</v>
      </c>
      <c r="W10" s="61"/>
      <c r="X10" s="62"/>
      <c r="Y10" s="63"/>
      <c r="Z10" s="63"/>
      <c r="AA10" s="99"/>
      <c r="AB10" s="100"/>
      <c r="AC10" s="108"/>
      <c r="AD10" s="67"/>
      <c r="AE10" s="109"/>
      <c r="AF10" s="109"/>
      <c r="AG10" s="109"/>
      <c r="AH10" s="108"/>
      <c r="AI10" s="103"/>
      <c r="AJ10" s="63"/>
      <c r="AK10" s="62"/>
      <c r="AL10" s="63"/>
      <c r="AM10" s="63"/>
      <c r="AN10" s="99"/>
      <c r="AO10" s="100"/>
      <c r="AP10" s="104"/>
      <c r="AQ10" s="104"/>
      <c r="AR10" s="105"/>
      <c r="AS10" s="105"/>
      <c r="AT10" s="105"/>
      <c r="AU10" s="104"/>
      <c r="AV10" s="106"/>
      <c r="AW10" s="107"/>
      <c r="AX10" s="76"/>
    </row>
    <row r="11" spans="1:87" x14ac:dyDescent="0.2">
      <c r="A11" s="31"/>
      <c r="B11" s="31"/>
      <c r="C11" s="89"/>
      <c r="D11" s="90"/>
      <c r="E11" s="31"/>
      <c r="F11" s="31"/>
      <c r="G11" s="5"/>
      <c r="H11" s="91"/>
      <c r="I11" s="92"/>
      <c r="J11" s="93"/>
      <c r="K11" s="94">
        <v>123955090</v>
      </c>
      <c r="L11" s="94" t="s">
        <v>54</v>
      </c>
      <c r="M11" s="94" t="s">
        <v>55</v>
      </c>
      <c r="N11" s="95" t="s">
        <v>49</v>
      </c>
      <c r="O11" s="96">
        <v>19479</v>
      </c>
      <c r="P11" s="96">
        <v>650092</v>
      </c>
      <c r="Q11" s="97">
        <v>19087</v>
      </c>
      <c r="R11" s="98">
        <v>5000789721</v>
      </c>
      <c r="S11" s="98"/>
      <c r="T11" s="94"/>
      <c r="U11" s="94">
        <v>123955090</v>
      </c>
      <c r="V11" s="56">
        <f t="shared" si="4"/>
        <v>0</v>
      </c>
      <c r="W11" s="61"/>
      <c r="X11" s="62"/>
      <c r="Y11" s="63"/>
      <c r="Z11" s="63"/>
      <c r="AA11" s="99"/>
      <c r="AB11" s="100"/>
      <c r="AC11" s="108"/>
      <c r="AD11" s="67"/>
      <c r="AE11" s="109"/>
      <c r="AF11" s="109"/>
      <c r="AG11" s="109"/>
      <c r="AH11" s="108"/>
      <c r="AI11" s="103"/>
      <c r="AJ11" s="63"/>
      <c r="AK11" s="62"/>
      <c r="AL11" s="63"/>
      <c r="AM11" s="63"/>
      <c r="AN11" s="99"/>
      <c r="AO11" s="100"/>
      <c r="AP11" s="104"/>
      <c r="AQ11" s="104"/>
      <c r="AR11" s="105"/>
      <c r="AS11" s="105"/>
      <c r="AT11" s="105"/>
      <c r="AU11" s="104"/>
      <c r="AV11" s="106"/>
      <c r="AW11" s="107"/>
      <c r="AX11" s="76"/>
    </row>
    <row r="12" spans="1:87" x14ac:dyDescent="0.2">
      <c r="A12" s="31"/>
      <c r="B12" s="31"/>
      <c r="C12" s="89"/>
      <c r="D12" s="90"/>
      <c r="E12" s="31"/>
      <c r="F12" s="31"/>
      <c r="G12" s="5"/>
      <c r="H12" s="91"/>
      <c r="I12" s="92"/>
      <c r="J12" s="93"/>
      <c r="K12" s="94">
        <v>1000952</v>
      </c>
      <c r="L12" s="94" t="s">
        <v>54</v>
      </c>
      <c r="M12" s="94" t="s">
        <v>55</v>
      </c>
      <c r="N12" s="95" t="s">
        <v>49</v>
      </c>
      <c r="O12" s="96">
        <v>19482</v>
      </c>
      <c r="P12" s="96">
        <v>650101</v>
      </c>
      <c r="Q12" s="97">
        <v>19088</v>
      </c>
      <c r="R12" s="98">
        <v>5000789722</v>
      </c>
      <c r="S12" s="98"/>
      <c r="T12" s="94"/>
      <c r="U12" s="94">
        <v>1000952</v>
      </c>
      <c r="V12" s="56">
        <f t="shared" si="4"/>
        <v>0</v>
      </c>
      <c r="W12" s="61"/>
      <c r="X12" s="62"/>
      <c r="Y12" s="63"/>
      <c r="Z12" s="63"/>
      <c r="AA12" s="99"/>
      <c r="AB12" s="100"/>
      <c r="AC12" s="108"/>
      <c r="AD12" s="67"/>
      <c r="AE12" s="109"/>
      <c r="AF12" s="109"/>
      <c r="AG12" s="109"/>
      <c r="AH12" s="108"/>
      <c r="AI12" s="103"/>
      <c r="AJ12" s="63"/>
      <c r="AK12" s="62"/>
      <c r="AL12" s="63"/>
      <c r="AM12" s="63"/>
      <c r="AN12" s="99"/>
      <c r="AO12" s="100"/>
      <c r="AP12" s="104"/>
      <c r="AQ12" s="104"/>
      <c r="AR12" s="105"/>
      <c r="AS12" s="105"/>
      <c r="AT12" s="105"/>
      <c r="AU12" s="104"/>
      <c r="AV12" s="106"/>
      <c r="AW12" s="107"/>
      <c r="AX12" s="76"/>
    </row>
    <row r="13" spans="1:87" x14ac:dyDescent="0.2">
      <c r="A13" s="31"/>
      <c r="B13" s="31"/>
      <c r="C13" s="89"/>
      <c r="D13" s="90"/>
      <c r="E13" s="31"/>
      <c r="F13" s="31"/>
      <c r="G13" s="5"/>
      <c r="H13" s="91"/>
      <c r="I13" s="92"/>
      <c r="J13" s="93"/>
      <c r="K13" s="94">
        <v>68328150</v>
      </c>
      <c r="L13" s="94" t="s">
        <v>54</v>
      </c>
      <c r="M13" s="94" t="s">
        <v>55</v>
      </c>
      <c r="N13" s="95" t="s">
        <v>49</v>
      </c>
      <c r="O13" s="96">
        <v>19483</v>
      </c>
      <c r="P13" s="96">
        <v>650102</v>
      </c>
      <c r="Q13" s="97">
        <v>19089</v>
      </c>
      <c r="R13" s="98">
        <v>5000789726</v>
      </c>
      <c r="S13" s="98"/>
      <c r="T13" s="94"/>
      <c r="U13" s="94">
        <v>68328150</v>
      </c>
      <c r="V13" s="56">
        <f t="shared" si="4"/>
        <v>0</v>
      </c>
      <c r="W13" s="61"/>
      <c r="X13" s="62"/>
      <c r="Y13" s="63"/>
      <c r="Z13" s="63"/>
      <c r="AA13" s="99"/>
      <c r="AB13" s="100"/>
      <c r="AC13" s="108"/>
      <c r="AD13" s="67"/>
      <c r="AE13" s="109"/>
      <c r="AF13" s="109"/>
      <c r="AG13" s="109"/>
      <c r="AH13" s="108"/>
      <c r="AI13" s="103"/>
      <c r="AJ13" s="63"/>
      <c r="AK13" s="62"/>
      <c r="AL13" s="63"/>
      <c r="AM13" s="63"/>
      <c r="AN13" s="99"/>
      <c r="AO13" s="100"/>
      <c r="AP13" s="104"/>
      <c r="AQ13" s="104"/>
      <c r="AR13" s="105"/>
      <c r="AS13" s="105"/>
      <c r="AT13" s="105"/>
      <c r="AU13" s="104"/>
      <c r="AV13" s="106"/>
      <c r="AW13" s="107"/>
      <c r="AX13" s="76"/>
    </row>
    <row r="14" spans="1:87" x14ac:dyDescent="0.2">
      <c r="A14" s="31"/>
      <c r="B14" s="31"/>
      <c r="C14" s="89"/>
      <c r="D14" s="90"/>
      <c r="E14" s="31"/>
      <c r="F14" s="31"/>
      <c r="G14" s="5"/>
      <c r="H14" s="91"/>
      <c r="I14" s="92"/>
      <c r="J14" s="93"/>
      <c r="K14" s="94">
        <v>84510693</v>
      </c>
      <c r="L14" s="94" t="s">
        <v>54</v>
      </c>
      <c r="M14" s="94" t="s">
        <v>55</v>
      </c>
      <c r="N14" s="95" t="s">
        <v>49</v>
      </c>
      <c r="O14" s="96">
        <v>19486</v>
      </c>
      <c r="P14" s="96">
        <v>650107</v>
      </c>
      <c r="Q14" s="97">
        <v>19090</v>
      </c>
      <c r="R14" s="98">
        <v>5000789729</v>
      </c>
      <c r="S14" s="98"/>
      <c r="T14" s="94"/>
      <c r="U14" s="94">
        <v>84510693</v>
      </c>
      <c r="V14" s="56">
        <f t="shared" si="4"/>
        <v>0</v>
      </c>
      <c r="W14" s="61"/>
      <c r="X14" s="62"/>
      <c r="Y14" s="63"/>
      <c r="Z14" s="63"/>
      <c r="AA14" s="99"/>
      <c r="AB14" s="100"/>
      <c r="AC14" s="108"/>
      <c r="AD14" s="67"/>
      <c r="AE14" s="109"/>
      <c r="AF14" s="109"/>
      <c r="AG14" s="109"/>
      <c r="AH14" s="108"/>
      <c r="AI14" s="103"/>
      <c r="AJ14" s="63"/>
      <c r="AK14" s="62"/>
      <c r="AL14" s="63"/>
      <c r="AM14" s="63"/>
      <c r="AN14" s="99"/>
      <c r="AO14" s="100"/>
      <c r="AP14" s="104"/>
      <c r="AQ14" s="104"/>
      <c r="AR14" s="105"/>
      <c r="AS14" s="105"/>
      <c r="AT14" s="105"/>
      <c r="AU14" s="104"/>
      <c r="AV14" s="106"/>
      <c r="AW14" s="107"/>
      <c r="AX14" s="76"/>
    </row>
    <row r="15" spans="1:87" x14ac:dyDescent="0.2">
      <c r="A15" s="31"/>
      <c r="B15" s="110"/>
      <c r="C15" s="89"/>
      <c r="D15" s="90"/>
      <c r="E15" s="31"/>
      <c r="F15" s="31"/>
      <c r="G15" s="5"/>
      <c r="H15" s="91"/>
      <c r="I15" s="92"/>
      <c r="J15" s="111"/>
      <c r="K15" s="112">
        <v>1221530483</v>
      </c>
      <c r="L15" s="94" t="s">
        <v>54</v>
      </c>
      <c r="M15" s="94" t="s">
        <v>55</v>
      </c>
      <c r="N15" s="95" t="s">
        <v>49</v>
      </c>
      <c r="O15" s="96">
        <v>13209</v>
      </c>
      <c r="P15" s="96">
        <v>609478</v>
      </c>
      <c r="Q15" s="97">
        <v>13504</v>
      </c>
      <c r="R15" s="98">
        <v>5000753927</v>
      </c>
      <c r="S15" s="98"/>
      <c r="T15" s="94">
        <v>1218850062</v>
      </c>
      <c r="U15" s="94">
        <v>2680421</v>
      </c>
      <c r="V15" s="56">
        <f t="shared" si="4"/>
        <v>0</v>
      </c>
      <c r="W15" s="63"/>
      <c r="X15" s="62"/>
      <c r="Y15" s="63"/>
      <c r="Z15" s="113"/>
      <c r="AA15" s="114"/>
      <c r="AB15" s="115"/>
      <c r="AC15" s="108"/>
      <c r="AD15" s="67"/>
      <c r="AE15" s="109"/>
      <c r="AF15" s="109"/>
      <c r="AG15" s="109"/>
      <c r="AH15" s="108"/>
      <c r="AI15" s="108">
        <f t="shared" ref="AI15:AI17" si="6">+W15-AG15-AH15</f>
        <v>0</v>
      </c>
      <c r="AJ15" s="63"/>
      <c r="AK15" s="62"/>
      <c r="AL15" s="63"/>
      <c r="AM15" s="113"/>
      <c r="AN15" s="114"/>
      <c r="AO15" s="115"/>
      <c r="AP15" s="104"/>
      <c r="AQ15" s="104"/>
      <c r="AR15" s="105"/>
      <c r="AS15" s="105"/>
      <c r="AT15" s="105"/>
      <c r="AU15" s="104"/>
      <c r="AV15" s="104">
        <f t="shared" ref="AV15:AV17" si="7">+AJ15-AT15-AU15</f>
        <v>0</v>
      </c>
      <c r="AW15" s="116"/>
      <c r="AX15" s="76">
        <f t="shared" si="5"/>
        <v>0</v>
      </c>
    </row>
    <row r="16" spans="1:87" x14ac:dyDescent="0.2">
      <c r="A16" s="31"/>
      <c r="B16" s="110"/>
      <c r="C16" s="89"/>
      <c r="D16" s="90"/>
      <c r="E16" s="31"/>
      <c r="F16" s="31"/>
      <c r="G16" s="5"/>
      <c r="H16" s="91"/>
      <c r="I16" s="92"/>
      <c r="J16" s="111"/>
      <c r="K16" s="112">
        <v>3965756</v>
      </c>
      <c r="L16" s="94" t="s">
        <v>54</v>
      </c>
      <c r="M16" s="94" t="s">
        <v>55</v>
      </c>
      <c r="N16" s="95" t="s">
        <v>57</v>
      </c>
      <c r="O16" s="96">
        <v>13209</v>
      </c>
      <c r="P16" s="96">
        <v>609478</v>
      </c>
      <c r="Q16" s="97">
        <v>13504</v>
      </c>
      <c r="R16" s="117">
        <v>5000753927</v>
      </c>
      <c r="S16" s="98"/>
      <c r="T16" s="94"/>
      <c r="U16" s="94">
        <v>3965756</v>
      </c>
      <c r="V16" s="56">
        <f t="shared" si="4"/>
        <v>0</v>
      </c>
      <c r="W16" s="63"/>
      <c r="X16" s="62"/>
      <c r="Y16" s="63"/>
      <c r="Z16" s="113"/>
      <c r="AA16" s="114"/>
      <c r="AB16" s="115"/>
      <c r="AC16" s="108"/>
      <c r="AD16" s="67"/>
      <c r="AE16" s="109"/>
      <c r="AF16" s="109"/>
      <c r="AG16" s="109"/>
      <c r="AH16" s="108"/>
      <c r="AI16" s="108">
        <f t="shared" si="6"/>
        <v>0</v>
      </c>
      <c r="AJ16" s="63"/>
      <c r="AK16" s="62"/>
      <c r="AL16" s="63"/>
      <c r="AM16" s="113"/>
      <c r="AN16" s="114"/>
      <c r="AO16" s="115"/>
      <c r="AP16" s="104"/>
      <c r="AQ16" s="104"/>
      <c r="AR16" s="105"/>
      <c r="AS16" s="105"/>
      <c r="AT16" s="105"/>
      <c r="AU16" s="104"/>
      <c r="AV16" s="104">
        <f t="shared" si="7"/>
        <v>0</v>
      </c>
      <c r="AW16" s="116"/>
      <c r="AX16" s="76">
        <f t="shared" si="5"/>
        <v>0</v>
      </c>
    </row>
    <row r="17" spans="1:87" x14ac:dyDescent="0.2">
      <c r="A17" s="31"/>
      <c r="B17" s="110"/>
      <c r="C17" s="89"/>
      <c r="D17" s="90"/>
      <c r="E17" s="31"/>
      <c r="F17" s="31"/>
      <c r="G17" s="5"/>
      <c r="H17" s="91"/>
      <c r="I17" s="92"/>
      <c r="J17" s="111"/>
      <c r="K17" s="112">
        <v>1109717</v>
      </c>
      <c r="L17" s="94" t="s">
        <v>54</v>
      </c>
      <c r="M17" s="94" t="s">
        <v>55</v>
      </c>
      <c r="N17" s="57" t="s">
        <v>58</v>
      </c>
      <c r="O17" s="96">
        <v>13209</v>
      </c>
      <c r="P17" s="96">
        <v>609478</v>
      </c>
      <c r="Q17" s="98">
        <v>13504</v>
      </c>
      <c r="R17" s="98">
        <v>5000753927</v>
      </c>
      <c r="S17" s="98"/>
      <c r="T17" s="94"/>
      <c r="U17" s="94">
        <v>1109717</v>
      </c>
      <c r="V17" s="56">
        <f t="shared" si="4"/>
        <v>0</v>
      </c>
      <c r="W17" s="63"/>
      <c r="X17" s="62"/>
      <c r="Y17" s="63"/>
      <c r="Z17" s="113"/>
      <c r="AA17" s="114"/>
      <c r="AB17" s="115"/>
      <c r="AC17" s="108"/>
      <c r="AD17" s="67"/>
      <c r="AE17" s="109"/>
      <c r="AF17" s="109"/>
      <c r="AG17" s="109"/>
      <c r="AH17" s="108"/>
      <c r="AI17" s="108">
        <f t="shared" si="6"/>
        <v>0</v>
      </c>
      <c r="AJ17" s="63"/>
      <c r="AK17" s="62"/>
      <c r="AL17" s="63"/>
      <c r="AM17" s="113"/>
      <c r="AN17" s="114"/>
      <c r="AO17" s="115"/>
      <c r="AP17" s="104"/>
      <c r="AQ17" s="104"/>
      <c r="AR17" s="105"/>
      <c r="AS17" s="105"/>
      <c r="AT17" s="105"/>
      <c r="AU17" s="104"/>
      <c r="AV17" s="104">
        <f t="shared" si="7"/>
        <v>0</v>
      </c>
      <c r="AW17" s="116"/>
      <c r="AX17" s="76">
        <f t="shared" si="5"/>
        <v>0</v>
      </c>
    </row>
    <row r="18" spans="1:87" s="134" customFormat="1" x14ac:dyDescent="0.2">
      <c r="A18" s="31"/>
      <c r="B18" s="118"/>
      <c r="C18" s="119"/>
      <c r="D18" s="120"/>
      <c r="E18" s="121"/>
      <c r="F18" s="121"/>
      <c r="G18" s="6"/>
      <c r="H18" s="122"/>
      <c r="I18" s="123"/>
      <c r="J18" s="124">
        <f>SUM(J8:J17)</f>
        <v>9971291787</v>
      </c>
      <c r="K18" s="124">
        <f>SUM(K8:K17)</f>
        <v>1931403709</v>
      </c>
      <c r="L18" s="125"/>
      <c r="M18" s="125"/>
      <c r="N18" s="126"/>
      <c r="O18" s="127"/>
      <c r="P18" s="127"/>
      <c r="Q18" s="128"/>
      <c r="R18" s="128"/>
      <c r="S18" s="124">
        <f>SUM(S8:S17)</f>
        <v>0</v>
      </c>
      <c r="T18" s="124">
        <f>SUM(T8:T17)</f>
        <v>1218850062</v>
      </c>
      <c r="U18" s="124">
        <f>SUM(U8:U17)</f>
        <v>712553647</v>
      </c>
      <c r="V18" s="124">
        <f>SUM(V8:V17)</f>
        <v>0</v>
      </c>
      <c r="W18" s="124">
        <f>SUM(W8:W17)</f>
        <v>8039888078</v>
      </c>
      <c r="X18" s="126"/>
      <c r="Y18" s="118"/>
      <c r="Z18" s="125"/>
      <c r="AA18" s="129"/>
      <c r="AB18" s="130"/>
      <c r="AC18" s="124"/>
      <c r="AD18" s="124"/>
      <c r="AE18" s="131"/>
      <c r="AF18" s="131"/>
      <c r="AG18" s="124">
        <f>SUM(AG8:AG17)</f>
        <v>0</v>
      </c>
      <c r="AH18" s="124">
        <f>SUM(AH8:AH17)</f>
        <v>4809935372</v>
      </c>
      <c r="AI18" s="124">
        <f>SUM(AI8:AI17)</f>
        <v>3229952706</v>
      </c>
      <c r="AJ18" s="124">
        <f>SUM(AJ8:AJ17)</f>
        <v>0</v>
      </c>
      <c r="AK18" s="126"/>
      <c r="AL18" s="118"/>
      <c r="AM18" s="125"/>
      <c r="AN18" s="129"/>
      <c r="AO18" s="130"/>
      <c r="AP18" s="124"/>
      <c r="AQ18" s="124"/>
      <c r="AR18" s="131"/>
      <c r="AS18" s="131"/>
      <c r="AT18" s="124">
        <f>SUM(AT8:AT17)</f>
        <v>0</v>
      </c>
      <c r="AU18" s="124">
        <f>SUM(AU8:AU17)</f>
        <v>0</v>
      </c>
      <c r="AV18" s="124">
        <f>SUM(AV8:AV17)</f>
        <v>0</v>
      </c>
      <c r="AW18" s="132"/>
      <c r="AX18" s="76">
        <f t="shared" ref="AX18" si="8">+J18-AV18</f>
        <v>9971291787</v>
      </c>
      <c r="AY18" s="133"/>
    </row>
    <row r="19" spans="1:87" ht="59.25" customHeight="1" x14ac:dyDescent="0.2">
      <c r="A19" s="31">
        <v>3</v>
      </c>
      <c r="B19" s="31" t="s">
        <v>41</v>
      </c>
      <c r="C19" s="89">
        <v>7948</v>
      </c>
      <c r="D19" s="135">
        <v>122</v>
      </c>
      <c r="E19" s="31">
        <v>204109</v>
      </c>
      <c r="F19" s="31" t="s">
        <v>42</v>
      </c>
      <c r="G19" s="5" t="s">
        <v>59</v>
      </c>
      <c r="H19" s="91" t="s">
        <v>52</v>
      </c>
      <c r="I19" s="92" t="s">
        <v>60</v>
      </c>
      <c r="J19" s="93">
        <v>9971291787</v>
      </c>
      <c r="K19" s="94">
        <v>256060512</v>
      </c>
      <c r="L19" s="94" t="s">
        <v>54</v>
      </c>
      <c r="M19" s="94" t="s">
        <v>55</v>
      </c>
      <c r="N19" s="57" t="s">
        <v>49</v>
      </c>
      <c r="O19" s="96">
        <v>19493</v>
      </c>
      <c r="P19" s="96">
        <v>650158</v>
      </c>
      <c r="Q19" s="98">
        <v>19054</v>
      </c>
      <c r="R19" s="98">
        <v>5000788996</v>
      </c>
      <c r="S19" s="98"/>
      <c r="T19" s="136"/>
      <c r="U19" s="136">
        <v>256060512</v>
      </c>
      <c r="V19" s="56">
        <f t="shared" si="4"/>
        <v>0</v>
      </c>
      <c r="W19" s="137">
        <v>8039888078</v>
      </c>
      <c r="X19" s="62">
        <v>25</v>
      </c>
      <c r="Y19" s="63">
        <v>4000003755</v>
      </c>
      <c r="Z19" s="63" t="s">
        <v>49</v>
      </c>
      <c r="AA19" s="99">
        <v>7</v>
      </c>
      <c r="AB19" s="100">
        <v>7000003903</v>
      </c>
      <c r="AC19" s="101">
        <v>2</v>
      </c>
      <c r="AD19" s="138">
        <v>3000002326</v>
      </c>
      <c r="AE19" s="101">
        <v>2</v>
      </c>
      <c r="AF19" s="138">
        <v>6000002896</v>
      </c>
      <c r="AG19" s="139"/>
      <c r="AH19" s="140">
        <v>5073837265</v>
      </c>
      <c r="AI19" s="139">
        <f>+W19-AG19-AH19</f>
        <v>2966050813</v>
      </c>
      <c r="AJ19" s="137"/>
      <c r="AK19" s="62"/>
      <c r="AL19" s="63"/>
      <c r="AM19" s="63"/>
      <c r="AN19" s="99"/>
      <c r="AO19" s="100"/>
      <c r="AP19" s="105"/>
      <c r="AQ19" s="105"/>
      <c r="AR19" s="105"/>
      <c r="AS19" s="141"/>
      <c r="AT19" s="105"/>
      <c r="AU19" s="142"/>
      <c r="AV19" s="143">
        <f>+AJ19-AT19-AU19</f>
        <v>0</v>
      </c>
      <c r="AW19" s="75"/>
      <c r="AX19" s="76">
        <f t="shared" si="5"/>
        <v>9971291787</v>
      </c>
    </row>
    <row r="20" spans="1:87" x14ac:dyDescent="0.2">
      <c r="A20" s="31"/>
      <c r="B20" s="31"/>
      <c r="C20" s="89"/>
      <c r="D20" s="135"/>
      <c r="E20" s="31"/>
      <c r="F20" s="31"/>
      <c r="G20" s="5"/>
      <c r="H20" s="91"/>
      <c r="I20" s="92"/>
      <c r="J20" s="93"/>
      <c r="K20" s="94">
        <v>448737241</v>
      </c>
      <c r="L20" s="94" t="s">
        <v>54</v>
      </c>
      <c r="M20" s="94" t="s">
        <v>55</v>
      </c>
      <c r="N20" s="57" t="s">
        <v>49</v>
      </c>
      <c r="O20" s="96">
        <v>19483</v>
      </c>
      <c r="P20" s="96">
        <v>650102</v>
      </c>
      <c r="Q20" s="98">
        <v>19081</v>
      </c>
      <c r="R20" s="98">
        <v>5000789578</v>
      </c>
      <c r="S20" s="98"/>
      <c r="T20" s="136">
        <v>263851269</v>
      </c>
      <c r="U20" s="136">
        <v>184885972</v>
      </c>
      <c r="V20" s="56">
        <f t="shared" si="4"/>
        <v>0</v>
      </c>
      <c r="W20" s="137"/>
      <c r="X20" s="62"/>
      <c r="Y20" s="63"/>
      <c r="Z20" s="63"/>
      <c r="AA20" s="99"/>
      <c r="AB20" s="100"/>
      <c r="AC20" s="109"/>
      <c r="AD20" s="109"/>
      <c r="AE20" s="109"/>
      <c r="AF20" s="144"/>
      <c r="AG20" s="139"/>
      <c r="AH20" s="140"/>
      <c r="AI20" s="139"/>
      <c r="AJ20" s="137"/>
      <c r="AK20" s="62"/>
      <c r="AL20" s="63"/>
      <c r="AM20" s="63"/>
      <c r="AN20" s="99"/>
      <c r="AO20" s="100"/>
      <c r="AP20" s="105"/>
      <c r="AQ20" s="105"/>
      <c r="AR20" s="105"/>
      <c r="AS20" s="141"/>
      <c r="AT20" s="105"/>
      <c r="AU20" s="142"/>
      <c r="AV20" s="143"/>
      <c r="AW20" s="75"/>
      <c r="AX20" s="76"/>
    </row>
    <row r="21" spans="1:87" x14ac:dyDescent="0.2">
      <c r="A21" s="31"/>
      <c r="B21" s="110"/>
      <c r="C21" s="89"/>
      <c r="D21" s="135"/>
      <c r="E21" s="31"/>
      <c r="F21" s="31"/>
      <c r="G21" s="5"/>
      <c r="H21" s="91"/>
      <c r="I21" s="92"/>
      <c r="J21" s="111"/>
      <c r="K21" s="94">
        <v>1221530483</v>
      </c>
      <c r="L21" s="94" t="s">
        <v>54</v>
      </c>
      <c r="M21" s="94" t="s">
        <v>55</v>
      </c>
      <c r="N21" s="57" t="s">
        <v>49</v>
      </c>
      <c r="O21" s="96">
        <v>13209</v>
      </c>
      <c r="P21" s="96">
        <v>609478</v>
      </c>
      <c r="Q21" s="98">
        <v>13498</v>
      </c>
      <c r="R21" s="98">
        <v>5000753915</v>
      </c>
      <c r="S21" s="98"/>
      <c r="T21" s="136">
        <v>1221530483</v>
      </c>
      <c r="U21" s="136"/>
      <c r="V21" s="56">
        <f t="shared" si="4"/>
        <v>0</v>
      </c>
      <c r="W21" s="145"/>
      <c r="X21" s="62"/>
      <c r="Y21" s="63"/>
      <c r="Z21" s="63"/>
      <c r="AA21" s="99"/>
      <c r="AB21" s="100"/>
      <c r="AC21" s="109"/>
      <c r="AD21" s="109"/>
      <c r="AE21" s="109"/>
      <c r="AF21" s="144"/>
      <c r="AG21" s="139"/>
      <c r="AH21" s="146"/>
      <c r="AI21" s="139">
        <f t="shared" ref="AI21:AI23" si="9">+W21-AG21-AH21</f>
        <v>0</v>
      </c>
      <c r="AJ21" s="145"/>
      <c r="AK21" s="62"/>
      <c r="AL21" s="63"/>
      <c r="AM21" s="63"/>
      <c r="AN21" s="99"/>
      <c r="AO21" s="100"/>
      <c r="AP21" s="105"/>
      <c r="AQ21" s="105"/>
      <c r="AR21" s="105"/>
      <c r="AS21" s="141"/>
      <c r="AT21" s="105"/>
      <c r="AU21" s="147"/>
      <c r="AV21" s="143">
        <f t="shared" ref="AV21:AV23" si="10">+AJ21-AT21-AU21</f>
        <v>0</v>
      </c>
      <c r="AW21" s="75"/>
      <c r="AX21" s="76">
        <f t="shared" si="5"/>
        <v>0</v>
      </c>
    </row>
    <row r="22" spans="1:87" x14ac:dyDescent="0.2">
      <c r="A22" s="31"/>
      <c r="B22" s="110"/>
      <c r="C22" s="89"/>
      <c r="D22" s="135"/>
      <c r="E22" s="31"/>
      <c r="F22" s="31"/>
      <c r="G22" s="5"/>
      <c r="H22" s="91"/>
      <c r="I22" s="92"/>
      <c r="J22" s="111"/>
      <c r="K22" s="94">
        <v>3965756</v>
      </c>
      <c r="L22" s="94" t="s">
        <v>54</v>
      </c>
      <c r="M22" s="94" t="s">
        <v>55</v>
      </c>
      <c r="N22" s="57" t="s">
        <v>57</v>
      </c>
      <c r="O22" s="96">
        <v>13209</v>
      </c>
      <c r="P22" s="96">
        <v>609478</v>
      </c>
      <c r="Q22" s="98">
        <v>13498</v>
      </c>
      <c r="R22" s="98">
        <v>5000753915</v>
      </c>
      <c r="S22" s="98"/>
      <c r="T22" s="136"/>
      <c r="U22" s="136">
        <v>3965756</v>
      </c>
      <c r="V22" s="56">
        <f t="shared" si="4"/>
        <v>0</v>
      </c>
      <c r="W22" s="145"/>
      <c r="X22" s="62"/>
      <c r="Y22" s="63"/>
      <c r="Z22" s="63"/>
      <c r="AA22" s="99"/>
      <c r="AB22" s="100"/>
      <c r="AC22" s="109"/>
      <c r="AD22" s="109"/>
      <c r="AE22" s="109"/>
      <c r="AF22" s="144"/>
      <c r="AG22" s="139"/>
      <c r="AH22" s="146"/>
      <c r="AI22" s="139">
        <f t="shared" si="9"/>
        <v>0</v>
      </c>
      <c r="AJ22" s="145"/>
      <c r="AK22" s="62"/>
      <c r="AL22" s="63"/>
      <c r="AM22" s="63"/>
      <c r="AN22" s="99"/>
      <c r="AO22" s="100"/>
      <c r="AP22" s="105"/>
      <c r="AQ22" s="105"/>
      <c r="AR22" s="105"/>
      <c r="AS22" s="141"/>
      <c r="AT22" s="105"/>
      <c r="AU22" s="147"/>
      <c r="AV22" s="143">
        <f t="shared" si="10"/>
        <v>0</v>
      </c>
      <c r="AW22" s="75"/>
      <c r="AX22" s="76">
        <f t="shared" si="5"/>
        <v>0</v>
      </c>
    </row>
    <row r="23" spans="1:87" s="158" customFormat="1" x14ac:dyDescent="0.25">
      <c r="A23" s="31"/>
      <c r="B23" s="148"/>
      <c r="C23" s="149"/>
      <c r="D23" s="150"/>
      <c r="E23" s="151"/>
      <c r="F23" s="151"/>
      <c r="G23" s="7"/>
      <c r="H23" s="151"/>
      <c r="I23" s="151"/>
      <c r="J23" s="93"/>
      <c r="K23" s="94">
        <v>1109717</v>
      </c>
      <c r="L23" s="94" t="s">
        <v>54</v>
      </c>
      <c r="M23" s="94" t="s">
        <v>55</v>
      </c>
      <c r="N23" s="57" t="s">
        <v>58</v>
      </c>
      <c r="O23" s="96">
        <v>13209</v>
      </c>
      <c r="P23" s="96">
        <v>609478</v>
      </c>
      <c r="Q23" s="98">
        <v>13498</v>
      </c>
      <c r="R23" s="98">
        <v>5000753915</v>
      </c>
      <c r="S23" s="98"/>
      <c r="T23" s="136"/>
      <c r="U23" s="136">
        <v>1109717</v>
      </c>
      <c r="V23" s="56">
        <f t="shared" si="4"/>
        <v>0</v>
      </c>
      <c r="W23" s="145"/>
      <c r="X23" s="62"/>
      <c r="Y23" s="152"/>
      <c r="Z23" s="152"/>
      <c r="AA23" s="99"/>
      <c r="AB23" s="100"/>
      <c r="AC23" s="15"/>
      <c r="AD23" s="15"/>
      <c r="AE23" s="15"/>
      <c r="AF23" s="153"/>
      <c r="AG23" s="139"/>
      <c r="AH23" s="146"/>
      <c r="AI23" s="139">
        <f t="shared" si="9"/>
        <v>0</v>
      </c>
      <c r="AJ23" s="145"/>
      <c r="AK23" s="62"/>
      <c r="AL23" s="152"/>
      <c r="AM23" s="152"/>
      <c r="AN23" s="99"/>
      <c r="AO23" s="100"/>
      <c r="AP23" s="143"/>
      <c r="AQ23" s="143"/>
      <c r="AR23" s="143"/>
      <c r="AS23" s="154"/>
      <c r="AT23" s="143"/>
      <c r="AU23" s="155"/>
      <c r="AV23" s="143">
        <f t="shared" si="10"/>
        <v>0</v>
      </c>
      <c r="AW23" s="75"/>
      <c r="AX23" s="156">
        <f t="shared" si="5"/>
        <v>0</v>
      </c>
      <c r="AY23" s="157"/>
    </row>
    <row r="24" spans="1:87" s="175" customFormat="1" x14ac:dyDescent="0.2">
      <c r="A24" s="31"/>
      <c r="B24" s="159"/>
      <c r="C24" s="160"/>
      <c r="D24" s="161"/>
      <c r="E24" s="162"/>
      <c r="F24" s="162"/>
      <c r="G24" s="8"/>
      <c r="H24" s="163"/>
      <c r="I24" s="164"/>
      <c r="J24" s="165">
        <f>SUM(J19:J23)</f>
        <v>9971291787</v>
      </c>
      <c r="K24" s="165">
        <f>SUM(K19:K23)</f>
        <v>1931403709</v>
      </c>
      <c r="L24" s="166"/>
      <c r="M24" s="166"/>
      <c r="N24" s="167"/>
      <c r="O24" s="168"/>
      <c r="P24" s="168"/>
      <c r="Q24" s="169"/>
      <c r="R24" s="169"/>
      <c r="S24" s="165">
        <f t="shared" ref="S24:W24" si="11">SUM(S19:S23)</f>
        <v>0</v>
      </c>
      <c r="T24" s="165">
        <f t="shared" si="11"/>
        <v>1485381752</v>
      </c>
      <c r="U24" s="165">
        <f t="shared" si="11"/>
        <v>446021957</v>
      </c>
      <c r="V24" s="165">
        <f t="shared" si="11"/>
        <v>0</v>
      </c>
      <c r="W24" s="165">
        <f t="shared" si="11"/>
        <v>8039888078</v>
      </c>
      <c r="X24" s="167"/>
      <c r="Y24" s="159"/>
      <c r="Z24" s="159"/>
      <c r="AA24" s="170"/>
      <c r="AB24" s="171"/>
      <c r="AC24" s="172"/>
      <c r="AD24" s="172"/>
      <c r="AE24" s="172"/>
      <c r="AF24" s="173"/>
      <c r="AG24" s="165">
        <f t="shared" ref="AG24" si="12">SUM(AG19:AG23)</f>
        <v>0</v>
      </c>
      <c r="AH24" s="165">
        <f t="shared" ref="AH24" si="13">SUM(AH19:AH23)</f>
        <v>5073837265</v>
      </c>
      <c r="AI24" s="165">
        <f t="shared" ref="AI24:AJ24" si="14">SUM(AI19:AI23)</f>
        <v>2966050813</v>
      </c>
      <c r="AJ24" s="165">
        <f t="shared" si="14"/>
        <v>0</v>
      </c>
      <c r="AK24" s="167"/>
      <c r="AL24" s="159"/>
      <c r="AM24" s="159"/>
      <c r="AN24" s="170"/>
      <c r="AO24" s="171"/>
      <c r="AP24" s="172"/>
      <c r="AQ24" s="172"/>
      <c r="AR24" s="172"/>
      <c r="AS24" s="173"/>
      <c r="AT24" s="165">
        <f t="shared" ref="AT24:AV24" si="15">SUM(AT19:AT23)</f>
        <v>0</v>
      </c>
      <c r="AU24" s="165">
        <f t="shared" si="15"/>
        <v>0</v>
      </c>
      <c r="AV24" s="165">
        <f t="shared" si="15"/>
        <v>0</v>
      </c>
      <c r="AW24" s="174"/>
      <c r="AX24" s="156">
        <f t="shared" ref="AX24" si="16">+J24-AV24</f>
        <v>9971291787</v>
      </c>
      <c r="AY24" s="20"/>
    </row>
    <row r="25" spans="1:87" s="179" customFormat="1" ht="63.75" customHeight="1" x14ac:dyDescent="0.25">
      <c r="A25" s="31">
        <v>4</v>
      </c>
      <c r="B25" s="31" t="s">
        <v>41</v>
      </c>
      <c r="C25" s="89">
        <v>7948</v>
      </c>
      <c r="D25" s="135">
        <v>122</v>
      </c>
      <c r="E25" s="31">
        <v>204110</v>
      </c>
      <c r="F25" s="31" t="s">
        <v>42</v>
      </c>
      <c r="G25" s="31" t="s">
        <v>61</v>
      </c>
      <c r="H25" s="53" t="s">
        <v>62</v>
      </c>
      <c r="I25" s="54" t="s">
        <v>63</v>
      </c>
      <c r="J25" s="93">
        <v>8447553539</v>
      </c>
      <c r="K25" s="94">
        <v>467795731</v>
      </c>
      <c r="L25" s="176" t="s">
        <v>54</v>
      </c>
      <c r="M25" s="94" t="s">
        <v>55</v>
      </c>
      <c r="N25" s="57" t="s">
        <v>56</v>
      </c>
      <c r="O25" s="96">
        <v>19477</v>
      </c>
      <c r="P25" s="96">
        <v>650087</v>
      </c>
      <c r="Q25" s="98">
        <v>18809</v>
      </c>
      <c r="R25" s="98">
        <v>5000785997</v>
      </c>
      <c r="S25" s="98"/>
      <c r="T25" s="136"/>
      <c r="U25" s="136">
        <v>467795731</v>
      </c>
      <c r="V25" s="56">
        <f t="shared" si="4"/>
        <v>0</v>
      </c>
      <c r="W25" s="113">
        <v>6812178425</v>
      </c>
      <c r="X25" s="99">
        <v>25</v>
      </c>
      <c r="Y25" s="63">
        <v>4000003755</v>
      </c>
      <c r="Z25" s="63" t="s">
        <v>49</v>
      </c>
      <c r="AA25" s="99">
        <v>6</v>
      </c>
      <c r="AB25" s="100">
        <v>7000003902</v>
      </c>
      <c r="AC25" s="101">
        <v>4</v>
      </c>
      <c r="AD25" s="138">
        <v>3000002328</v>
      </c>
      <c r="AE25" s="101">
        <v>3</v>
      </c>
      <c r="AF25" s="138">
        <v>6000002897</v>
      </c>
      <c r="AG25" s="15"/>
      <c r="AH25" s="177">
        <v>4007735193</v>
      </c>
      <c r="AI25" s="15">
        <f>+W25-AG25-AH25</f>
        <v>2804443232</v>
      </c>
      <c r="AJ25" s="113"/>
      <c r="AK25" s="99"/>
      <c r="AL25" s="63"/>
      <c r="AM25" s="63"/>
      <c r="AN25" s="99"/>
      <c r="AO25" s="100"/>
      <c r="AP25" s="143"/>
      <c r="AQ25" s="143"/>
      <c r="AR25" s="143"/>
      <c r="AS25" s="154"/>
      <c r="AT25" s="143"/>
      <c r="AU25" s="155"/>
      <c r="AV25" s="143">
        <f>+AJ25-AT25-AU25</f>
        <v>0</v>
      </c>
      <c r="AW25" s="75"/>
      <c r="AX25" s="76">
        <f t="shared" si="5"/>
        <v>8447553539</v>
      </c>
      <c r="AY25" s="178"/>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row>
    <row r="26" spans="1:87" s="179" customFormat="1" x14ac:dyDescent="0.2">
      <c r="A26" s="31"/>
      <c r="B26" s="31"/>
      <c r="C26" s="89"/>
      <c r="D26" s="135"/>
      <c r="E26" s="31"/>
      <c r="F26" s="31"/>
      <c r="G26" s="31"/>
      <c r="H26" s="53"/>
      <c r="I26" s="54"/>
      <c r="J26" s="180"/>
      <c r="K26" s="94">
        <v>128976813</v>
      </c>
      <c r="L26" s="176" t="s">
        <v>54</v>
      </c>
      <c r="M26" s="94" t="s">
        <v>55</v>
      </c>
      <c r="N26" s="181" t="s">
        <v>49</v>
      </c>
      <c r="O26" s="96">
        <v>19481</v>
      </c>
      <c r="P26" s="96">
        <v>650098</v>
      </c>
      <c r="Q26" s="98">
        <v>18811</v>
      </c>
      <c r="R26" s="98">
        <v>5000786004</v>
      </c>
      <c r="S26" s="98"/>
      <c r="T26" s="136"/>
      <c r="U26" s="136">
        <v>128976813</v>
      </c>
      <c r="V26" s="56">
        <f t="shared" si="4"/>
        <v>0</v>
      </c>
      <c r="W26" s="113"/>
      <c r="X26" s="182"/>
      <c r="Y26" s="63"/>
      <c r="Z26" s="63"/>
      <c r="AA26" s="99"/>
      <c r="AB26" s="100"/>
      <c r="AC26" s="15"/>
      <c r="AD26" s="15"/>
      <c r="AE26" s="15"/>
      <c r="AF26" s="153"/>
      <c r="AG26" s="15"/>
      <c r="AH26" s="177"/>
      <c r="AI26" s="15"/>
      <c r="AJ26" s="113"/>
      <c r="AK26" s="182"/>
      <c r="AL26" s="63"/>
      <c r="AM26" s="63"/>
      <c r="AN26" s="99"/>
      <c r="AO26" s="100"/>
      <c r="AP26" s="143"/>
      <c r="AQ26" s="143"/>
      <c r="AR26" s="143"/>
      <c r="AS26" s="154"/>
      <c r="AT26" s="143"/>
      <c r="AU26" s="155"/>
      <c r="AV26" s="143"/>
      <c r="AW26" s="75"/>
      <c r="AX26" s="76"/>
      <c r="AY26" s="178"/>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row>
    <row r="27" spans="1:87" ht="20.25" customHeight="1" x14ac:dyDescent="0.2">
      <c r="A27" s="31"/>
      <c r="B27" s="110"/>
      <c r="C27" s="183"/>
      <c r="D27" s="135"/>
      <c r="E27" s="31"/>
      <c r="F27" s="31"/>
      <c r="G27" s="51"/>
      <c r="H27" s="184"/>
      <c r="I27" s="92"/>
      <c r="J27" s="185"/>
      <c r="K27" s="112">
        <v>1034305020</v>
      </c>
      <c r="L27" s="176" t="s">
        <v>54</v>
      </c>
      <c r="M27" s="112" t="s">
        <v>55</v>
      </c>
      <c r="N27" s="181" t="s">
        <v>49</v>
      </c>
      <c r="O27" s="186">
        <v>13209</v>
      </c>
      <c r="P27" s="186">
        <v>609478</v>
      </c>
      <c r="Q27" s="187">
        <v>13493</v>
      </c>
      <c r="R27" s="187">
        <v>5000753906</v>
      </c>
      <c r="S27" s="187"/>
      <c r="T27" s="188">
        <v>730033014</v>
      </c>
      <c r="U27" s="188">
        <v>304272006</v>
      </c>
      <c r="V27" s="56">
        <f t="shared" si="4"/>
        <v>0</v>
      </c>
      <c r="W27" s="189"/>
      <c r="X27" s="62"/>
      <c r="Y27" s="190"/>
      <c r="Z27" s="191"/>
      <c r="AA27" s="192"/>
      <c r="AB27" s="193"/>
      <c r="AC27" s="109"/>
      <c r="AD27" s="109"/>
      <c r="AE27" s="109"/>
      <c r="AF27" s="144"/>
      <c r="AG27" s="109"/>
      <c r="AH27" s="194"/>
      <c r="AI27" s="15">
        <f t="shared" ref="AI27:AI29" si="17">+W27-AG27-AH27</f>
        <v>0</v>
      </c>
      <c r="AJ27" s="189"/>
      <c r="AK27" s="62"/>
      <c r="AL27" s="190"/>
      <c r="AM27" s="191"/>
      <c r="AN27" s="192"/>
      <c r="AO27" s="193"/>
      <c r="AP27" s="105"/>
      <c r="AQ27" s="105"/>
      <c r="AR27" s="105"/>
      <c r="AS27" s="141"/>
      <c r="AT27" s="105"/>
      <c r="AU27" s="147"/>
      <c r="AV27" s="143">
        <f t="shared" ref="AV27:AV29" si="18">+AJ27-AT27-AU27</f>
        <v>0</v>
      </c>
      <c r="AW27" s="75"/>
      <c r="AX27" s="76">
        <f t="shared" si="5"/>
        <v>0</v>
      </c>
    </row>
    <row r="28" spans="1:87" s="196" customFormat="1" ht="19.5" customHeight="1" x14ac:dyDescent="0.2">
      <c r="A28" s="31"/>
      <c r="B28" s="110"/>
      <c r="C28" s="183"/>
      <c r="D28" s="135"/>
      <c r="E28" s="31"/>
      <c r="F28" s="31"/>
      <c r="G28" s="195"/>
      <c r="H28" s="184"/>
      <c r="I28" s="92"/>
      <c r="J28" s="185"/>
      <c r="K28" s="112">
        <v>3357920</v>
      </c>
      <c r="L28" s="176" t="s">
        <v>54</v>
      </c>
      <c r="M28" s="112" t="s">
        <v>55</v>
      </c>
      <c r="N28" s="181" t="s">
        <v>57</v>
      </c>
      <c r="O28" s="186">
        <v>13209</v>
      </c>
      <c r="P28" s="186">
        <v>609478</v>
      </c>
      <c r="Q28" s="187">
        <v>13493</v>
      </c>
      <c r="R28" s="187">
        <v>5000753906</v>
      </c>
      <c r="S28" s="187"/>
      <c r="T28" s="188"/>
      <c r="U28" s="188">
        <v>3357920</v>
      </c>
      <c r="V28" s="56">
        <f t="shared" si="4"/>
        <v>0</v>
      </c>
      <c r="W28" s="189"/>
      <c r="X28" s="62"/>
      <c r="Y28" s="190"/>
      <c r="Z28" s="191"/>
      <c r="AA28" s="192"/>
      <c r="AB28" s="193"/>
      <c r="AC28" s="109"/>
      <c r="AD28" s="109"/>
      <c r="AE28" s="109"/>
      <c r="AF28" s="144"/>
      <c r="AG28" s="109"/>
      <c r="AH28" s="194"/>
      <c r="AI28" s="15">
        <f t="shared" si="17"/>
        <v>0</v>
      </c>
      <c r="AJ28" s="189"/>
      <c r="AK28" s="62"/>
      <c r="AL28" s="190"/>
      <c r="AM28" s="191"/>
      <c r="AN28" s="192"/>
      <c r="AO28" s="193"/>
      <c r="AP28" s="105"/>
      <c r="AQ28" s="105"/>
      <c r="AR28" s="105"/>
      <c r="AS28" s="141"/>
      <c r="AT28" s="105"/>
      <c r="AU28" s="147"/>
      <c r="AV28" s="143">
        <f t="shared" si="18"/>
        <v>0</v>
      </c>
      <c r="AW28" s="75"/>
      <c r="AX28" s="76">
        <f t="shared" si="5"/>
        <v>0</v>
      </c>
      <c r="AY28" s="20"/>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row>
    <row r="29" spans="1:87" s="196" customFormat="1" ht="18.75" customHeight="1" x14ac:dyDescent="0.2">
      <c r="A29" s="31"/>
      <c r="B29" s="110"/>
      <c r="C29" s="197"/>
      <c r="D29" s="198"/>
      <c r="E29" s="199"/>
      <c r="F29" s="199"/>
      <c r="G29" s="200"/>
      <c r="H29" s="201"/>
      <c r="I29" s="202"/>
      <c r="J29" s="203"/>
      <c r="K29" s="204">
        <v>939630</v>
      </c>
      <c r="L29" s="205" t="s">
        <v>54</v>
      </c>
      <c r="M29" s="204" t="s">
        <v>55</v>
      </c>
      <c r="N29" s="206" t="s">
        <v>58</v>
      </c>
      <c r="O29" s="207">
        <v>13209</v>
      </c>
      <c r="P29" s="207">
        <v>609478</v>
      </c>
      <c r="Q29" s="208">
        <v>13493</v>
      </c>
      <c r="R29" s="208">
        <v>5000753906</v>
      </c>
      <c r="S29" s="208"/>
      <c r="T29" s="209"/>
      <c r="U29" s="209">
        <v>939630</v>
      </c>
      <c r="V29" s="56">
        <f t="shared" si="4"/>
        <v>0</v>
      </c>
      <c r="W29" s="210"/>
      <c r="X29" s="211"/>
      <c r="Y29" s="212"/>
      <c r="Z29" s="213"/>
      <c r="AA29" s="214"/>
      <c r="AB29" s="215"/>
      <c r="AC29" s="216"/>
      <c r="AD29" s="216"/>
      <c r="AE29" s="216"/>
      <c r="AF29" s="217"/>
      <c r="AG29" s="216"/>
      <c r="AH29" s="218"/>
      <c r="AI29" s="15">
        <f t="shared" si="17"/>
        <v>0</v>
      </c>
      <c r="AJ29" s="210"/>
      <c r="AK29" s="211"/>
      <c r="AL29" s="212"/>
      <c r="AM29" s="213"/>
      <c r="AN29" s="214"/>
      <c r="AO29" s="215"/>
      <c r="AP29" s="219"/>
      <c r="AQ29" s="219"/>
      <c r="AR29" s="219"/>
      <c r="AS29" s="220"/>
      <c r="AT29" s="219"/>
      <c r="AU29" s="221"/>
      <c r="AV29" s="143">
        <f t="shared" si="18"/>
        <v>0</v>
      </c>
      <c r="AW29" s="75"/>
      <c r="AX29" s="76">
        <f t="shared" si="5"/>
        <v>0</v>
      </c>
      <c r="AY29" s="20"/>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row>
    <row r="30" spans="1:87" s="229" customFormat="1" ht="18" customHeight="1" x14ac:dyDescent="0.2">
      <c r="A30" s="31"/>
      <c r="B30" s="222"/>
      <c r="C30" s="223"/>
      <c r="D30" s="121"/>
      <c r="E30" s="121"/>
      <c r="F30" s="121"/>
      <c r="G30" s="121"/>
      <c r="H30" s="224"/>
      <c r="I30" s="123"/>
      <c r="J30" s="165">
        <f>SUM(J25:J29)</f>
        <v>8447553539</v>
      </c>
      <c r="K30" s="165">
        <f>SUM(K25:K29)</f>
        <v>1635375114</v>
      </c>
      <c r="L30" s="165"/>
      <c r="M30" s="165"/>
      <c r="N30" s="165"/>
      <c r="O30" s="165"/>
      <c r="P30" s="165"/>
      <c r="Q30" s="165"/>
      <c r="R30" s="165"/>
      <c r="S30" s="165">
        <f t="shared" ref="S30:W30" si="19">SUM(S25:S29)</f>
        <v>0</v>
      </c>
      <c r="T30" s="165">
        <f t="shared" si="19"/>
        <v>730033014</v>
      </c>
      <c r="U30" s="165">
        <f t="shared" si="19"/>
        <v>905342100</v>
      </c>
      <c r="V30" s="165">
        <f t="shared" si="19"/>
        <v>0</v>
      </c>
      <c r="W30" s="165">
        <f t="shared" si="19"/>
        <v>6812178425</v>
      </c>
      <c r="X30" s="225"/>
      <c r="Y30" s="165"/>
      <c r="Z30" s="165"/>
      <c r="AA30" s="165"/>
      <c r="AB30" s="165"/>
      <c r="AC30" s="165"/>
      <c r="AD30" s="131"/>
      <c r="AE30" s="131"/>
      <c r="AF30" s="226"/>
      <c r="AG30" s="165">
        <f t="shared" ref="AG30" si="20">SUM(AG25:AG29)</f>
        <v>0</v>
      </c>
      <c r="AH30" s="165">
        <f t="shared" ref="AH30" si="21">SUM(AH25:AH29)</f>
        <v>4007735193</v>
      </c>
      <c r="AI30" s="165">
        <f t="shared" ref="AI30:AJ30" si="22">SUM(AI25:AI29)</f>
        <v>2804443232</v>
      </c>
      <c r="AJ30" s="165">
        <f t="shared" si="22"/>
        <v>0</v>
      </c>
      <c r="AK30" s="225"/>
      <c r="AL30" s="165"/>
      <c r="AM30" s="165"/>
      <c r="AN30" s="165"/>
      <c r="AO30" s="165"/>
      <c r="AP30" s="165"/>
      <c r="AQ30" s="131"/>
      <c r="AR30" s="131"/>
      <c r="AS30" s="226"/>
      <c r="AT30" s="165">
        <f t="shared" ref="AT30:AV30" si="23">SUM(AT25:AT29)</f>
        <v>0</v>
      </c>
      <c r="AU30" s="165">
        <f t="shared" si="23"/>
        <v>0</v>
      </c>
      <c r="AV30" s="165">
        <f t="shared" si="23"/>
        <v>0</v>
      </c>
      <c r="AW30" s="174"/>
      <c r="AX30" s="227">
        <f t="shared" ref="AX30" si="24">+J30-AV30</f>
        <v>8447553539</v>
      </c>
      <c r="AY30" s="228"/>
    </row>
    <row r="31" spans="1:87" s="196" customFormat="1" ht="57" customHeight="1" x14ac:dyDescent="0.2">
      <c r="A31" s="31">
        <v>5</v>
      </c>
      <c r="B31" s="31" t="s">
        <v>41</v>
      </c>
      <c r="C31" s="230">
        <v>7948</v>
      </c>
      <c r="D31" s="52">
        <v>122</v>
      </c>
      <c r="E31" s="231">
        <v>199994</v>
      </c>
      <c r="F31" s="31" t="s">
        <v>42</v>
      </c>
      <c r="G31" s="232" t="s">
        <v>64</v>
      </c>
      <c r="H31" s="9" t="s">
        <v>65</v>
      </c>
      <c r="I31" s="233" t="s">
        <v>66</v>
      </c>
      <c r="J31" s="234">
        <v>8090693405</v>
      </c>
      <c r="K31" s="235">
        <v>465296399</v>
      </c>
      <c r="L31" s="235" t="s">
        <v>54</v>
      </c>
      <c r="M31" s="235" t="s">
        <v>55</v>
      </c>
      <c r="N31" s="235" t="s">
        <v>49</v>
      </c>
      <c r="O31" s="96">
        <v>13063</v>
      </c>
      <c r="P31" s="236">
        <v>607084</v>
      </c>
      <c r="Q31" s="237">
        <v>13496</v>
      </c>
      <c r="R31" s="237">
        <v>5000753912</v>
      </c>
      <c r="S31" s="235"/>
      <c r="T31" s="235">
        <v>465296369</v>
      </c>
      <c r="U31" s="235">
        <v>30</v>
      </c>
      <c r="V31" s="56">
        <f t="shared" si="4"/>
        <v>0</v>
      </c>
      <c r="W31" s="238">
        <v>6524199132</v>
      </c>
      <c r="X31" s="99">
        <v>25</v>
      </c>
      <c r="Y31" s="239">
        <v>4000003755</v>
      </c>
      <c r="Z31" s="99" t="s">
        <v>49</v>
      </c>
      <c r="AA31" s="99">
        <v>9</v>
      </c>
      <c r="AB31" s="239">
        <v>7000003906</v>
      </c>
      <c r="AC31" s="101">
        <v>5</v>
      </c>
      <c r="AD31" s="138">
        <v>3000002329</v>
      </c>
      <c r="AE31" s="101">
        <v>4</v>
      </c>
      <c r="AF31" s="138">
        <v>6000002898</v>
      </c>
      <c r="AG31" s="68"/>
      <c r="AH31" s="240">
        <v>3928152130</v>
      </c>
      <c r="AI31" s="68">
        <f>+W31-AG31-AH31</f>
        <v>2596047002</v>
      </c>
      <c r="AJ31" s="238"/>
      <c r="AK31" s="99"/>
      <c r="AL31" s="99"/>
      <c r="AM31" s="99"/>
      <c r="AN31" s="99"/>
      <c r="AO31" s="99"/>
      <c r="AP31" s="241"/>
      <c r="AQ31" s="241"/>
      <c r="AR31" s="241"/>
      <c r="AS31" s="242"/>
      <c r="AT31" s="241"/>
      <c r="AU31" s="142"/>
      <c r="AV31" s="241">
        <f>+AJ31-AT31-AU31</f>
        <v>0</v>
      </c>
      <c r="AW31" s="243"/>
      <c r="AX31" s="76">
        <f t="shared" si="5"/>
        <v>8090693405</v>
      </c>
      <c r="AY31" s="20"/>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row>
    <row r="32" spans="1:87" s="196" customFormat="1" ht="27.75" customHeight="1" x14ac:dyDescent="0.2">
      <c r="A32" s="31"/>
      <c r="B32" s="110"/>
      <c r="C32" s="89"/>
      <c r="D32" s="135"/>
      <c r="E32" s="31"/>
      <c r="F32" s="31"/>
      <c r="G32" s="200"/>
      <c r="H32" s="244"/>
      <c r="I32" s="92"/>
      <c r="J32" s="93"/>
      <c r="K32" s="94">
        <v>113220590</v>
      </c>
      <c r="L32" s="94" t="s">
        <v>54</v>
      </c>
      <c r="M32" s="94" t="s">
        <v>55</v>
      </c>
      <c r="N32" s="235" t="s">
        <v>49</v>
      </c>
      <c r="O32" s="98">
        <v>19492</v>
      </c>
      <c r="P32" s="98">
        <v>650156</v>
      </c>
      <c r="Q32" s="98">
        <v>18971</v>
      </c>
      <c r="R32" s="98">
        <v>5000788029</v>
      </c>
      <c r="S32" s="187"/>
      <c r="T32" s="188"/>
      <c r="U32" s="188">
        <v>113220590</v>
      </c>
      <c r="V32" s="56">
        <f t="shared" si="4"/>
        <v>0</v>
      </c>
      <c r="W32" s="189"/>
      <c r="X32" s="62"/>
      <c r="Y32" s="190"/>
      <c r="Z32" s="190"/>
      <c r="AA32" s="193"/>
      <c r="AB32" s="193"/>
      <c r="AC32" s="101"/>
      <c r="AD32" s="138"/>
      <c r="AE32" s="101"/>
      <c r="AF32" s="138"/>
      <c r="AG32" s="15"/>
      <c r="AH32" s="177"/>
      <c r="AI32" s="68">
        <f t="shared" ref="AI32:AI35" si="25">+W32-AG32-AH32</f>
        <v>0</v>
      </c>
      <c r="AJ32" s="189"/>
      <c r="AK32" s="62"/>
      <c r="AL32" s="190"/>
      <c r="AM32" s="190"/>
      <c r="AN32" s="193"/>
      <c r="AO32" s="193"/>
      <c r="AP32" s="105"/>
      <c r="AQ32" s="105"/>
      <c r="AR32" s="105"/>
      <c r="AS32" s="141"/>
      <c r="AT32" s="105"/>
      <c r="AU32" s="147"/>
      <c r="AV32" s="241">
        <f t="shared" ref="AV32:AV35" si="26">+AJ32-AT32-AU32</f>
        <v>0</v>
      </c>
      <c r="AW32" s="243"/>
      <c r="AX32" s="76">
        <f t="shared" si="5"/>
        <v>0</v>
      </c>
      <c r="AY32" s="20"/>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row>
    <row r="33" spans="1:87" s="196" customFormat="1" ht="27.75" customHeight="1" x14ac:dyDescent="0.2">
      <c r="A33" s="31"/>
      <c r="B33" s="110"/>
      <c r="C33" s="89"/>
      <c r="D33" s="135"/>
      <c r="E33" s="31"/>
      <c r="F33" s="31"/>
      <c r="G33" s="200"/>
      <c r="H33" s="244"/>
      <c r="I33" s="92"/>
      <c r="J33" s="93"/>
      <c r="K33" s="94">
        <v>162479826</v>
      </c>
      <c r="L33" s="94" t="s">
        <v>54</v>
      </c>
      <c r="M33" s="94" t="s">
        <v>55</v>
      </c>
      <c r="N33" s="235" t="s">
        <v>49</v>
      </c>
      <c r="O33" s="98">
        <v>19480</v>
      </c>
      <c r="P33" s="98">
        <v>650094</v>
      </c>
      <c r="Q33" s="98">
        <v>18972</v>
      </c>
      <c r="R33" s="98">
        <v>5000788034</v>
      </c>
      <c r="S33" s="187"/>
      <c r="T33" s="188"/>
      <c r="U33" s="188">
        <v>162479826</v>
      </c>
      <c r="V33" s="56">
        <f t="shared" si="4"/>
        <v>0</v>
      </c>
      <c r="W33" s="189"/>
      <c r="X33" s="62"/>
      <c r="Y33" s="190"/>
      <c r="Z33" s="190"/>
      <c r="AA33" s="193"/>
      <c r="AB33" s="193"/>
      <c r="AC33" s="109"/>
      <c r="AD33" s="109"/>
      <c r="AE33" s="109"/>
      <c r="AF33" s="144"/>
      <c r="AG33" s="15"/>
      <c r="AH33" s="177"/>
      <c r="AI33" s="68"/>
      <c r="AJ33" s="189"/>
      <c r="AK33" s="62"/>
      <c r="AL33" s="190"/>
      <c r="AM33" s="190"/>
      <c r="AN33" s="193"/>
      <c r="AO33" s="193"/>
      <c r="AP33" s="105"/>
      <c r="AQ33" s="105"/>
      <c r="AR33" s="105"/>
      <c r="AS33" s="141"/>
      <c r="AT33" s="105"/>
      <c r="AU33" s="147"/>
      <c r="AV33" s="241"/>
      <c r="AW33" s="243"/>
      <c r="AX33" s="76"/>
      <c r="AY33" s="20"/>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row>
    <row r="34" spans="1:87" s="196" customFormat="1" ht="27.75" customHeight="1" x14ac:dyDescent="0.2">
      <c r="A34" s="31"/>
      <c r="B34" s="110"/>
      <c r="C34" s="89"/>
      <c r="D34" s="135"/>
      <c r="E34" s="31"/>
      <c r="F34" s="31"/>
      <c r="G34" s="200"/>
      <c r="H34" s="244"/>
      <c r="I34" s="92"/>
      <c r="J34" s="93"/>
      <c r="K34" s="94">
        <v>267023800</v>
      </c>
      <c r="L34" s="94" t="s">
        <v>54</v>
      </c>
      <c r="M34" s="94" t="s">
        <v>55</v>
      </c>
      <c r="N34" s="235" t="s">
        <v>49</v>
      </c>
      <c r="O34" s="98">
        <v>19487</v>
      </c>
      <c r="P34" s="98">
        <v>650110</v>
      </c>
      <c r="Q34" s="98">
        <v>18973</v>
      </c>
      <c r="R34" s="98">
        <v>5000788043</v>
      </c>
      <c r="S34" s="187"/>
      <c r="T34" s="188"/>
      <c r="U34" s="188">
        <v>267023800</v>
      </c>
      <c r="V34" s="56">
        <f t="shared" si="4"/>
        <v>0</v>
      </c>
      <c r="W34" s="189"/>
      <c r="X34" s="62"/>
      <c r="Y34" s="190"/>
      <c r="Z34" s="190"/>
      <c r="AA34" s="193"/>
      <c r="AB34" s="193"/>
      <c r="AC34" s="109"/>
      <c r="AD34" s="109"/>
      <c r="AE34" s="109"/>
      <c r="AF34" s="144"/>
      <c r="AG34" s="15"/>
      <c r="AH34" s="177"/>
      <c r="AI34" s="68"/>
      <c r="AJ34" s="189"/>
      <c r="AK34" s="62"/>
      <c r="AL34" s="190"/>
      <c r="AM34" s="190"/>
      <c r="AN34" s="193"/>
      <c r="AO34" s="193"/>
      <c r="AP34" s="105"/>
      <c r="AQ34" s="105"/>
      <c r="AR34" s="105"/>
      <c r="AS34" s="141"/>
      <c r="AT34" s="105"/>
      <c r="AU34" s="147"/>
      <c r="AV34" s="241"/>
      <c r="AW34" s="243"/>
      <c r="AX34" s="76"/>
      <c r="AY34" s="20"/>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row>
    <row r="35" spans="1:87" s="196" customFormat="1" ht="51.75" customHeight="1" x14ac:dyDescent="0.2">
      <c r="A35" s="31"/>
      <c r="B35" s="110"/>
      <c r="C35" s="89"/>
      <c r="D35" s="135"/>
      <c r="E35" s="31"/>
      <c r="F35" s="31"/>
      <c r="G35" s="200"/>
      <c r="H35" s="244"/>
      <c r="I35" s="92"/>
      <c r="J35" s="93"/>
      <c r="K35" s="94">
        <v>558473658</v>
      </c>
      <c r="L35" s="94" t="s">
        <v>54</v>
      </c>
      <c r="M35" s="94" t="s">
        <v>55</v>
      </c>
      <c r="N35" s="245" t="s">
        <v>57</v>
      </c>
      <c r="O35" s="98">
        <v>13063</v>
      </c>
      <c r="P35" s="98">
        <v>607084</v>
      </c>
      <c r="Q35" s="98">
        <v>13496</v>
      </c>
      <c r="R35" s="98">
        <v>5000753912</v>
      </c>
      <c r="S35" s="187"/>
      <c r="T35" s="188">
        <v>539894779</v>
      </c>
      <c r="U35" s="188">
        <v>18578879</v>
      </c>
      <c r="V35" s="56">
        <f t="shared" si="4"/>
        <v>0</v>
      </c>
      <c r="W35" s="189"/>
      <c r="X35" s="62"/>
      <c r="Y35" s="190"/>
      <c r="Z35" s="190"/>
      <c r="AA35" s="193"/>
      <c r="AB35" s="193"/>
      <c r="AC35" s="109"/>
      <c r="AD35" s="109"/>
      <c r="AE35" s="109"/>
      <c r="AF35" s="144"/>
      <c r="AG35" s="15"/>
      <c r="AH35" s="177"/>
      <c r="AI35" s="68">
        <f t="shared" si="25"/>
        <v>0</v>
      </c>
      <c r="AJ35" s="189"/>
      <c r="AK35" s="62"/>
      <c r="AL35" s="190"/>
      <c r="AM35" s="190"/>
      <c r="AN35" s="193"/>
      <c r="AO35" s="193"/>
      <c r="AP35" s="105"/>
      <c r="AQ35" s="105"/>
      <c r="AR35" s="105"/>
      <c r="AS35" s="141"/>
      <c r="AT35" s="105"/>
      <c r="AU35" s="147"/>
      <c r="AV35" s="241">
        <f t="shared" si="26"/>
        <v>0</v>
      </c>
      <c r="AW35" s="243"/>
      <c r="AX35" s="76">
        <f t="shared" si="5"/>
        <v>0</v>
      </c>
      <c r="AY35" s="20"/>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row>
    <row r="36" spans="1:87" s="258" customFormat="1" ht="15" customHeight="1" x14ac:dyDescent="0.2">
      <c r="A36" s="31"/>
      <c r="B36" s="246"/>
      <c r="C36" s="247"/>
      <c r="D36" s="248"/>
      <c r="E36" s="249"/>
      <c r="F36" s="249"/>
      <c r="G36" s="250"/>
      <c r="H36" s="251"/>
      <c r="I36" s="252"/>
      <c r="J36" s="165">
        <f>SUM(J31:J35)</f>
        <v>8090693405</v>
      </c>
      <c r="K36" s="165">
        <f>SUM(K31:K35)</f>
        <v>1566494273</v>
      </c>
      <c r="L36" s="165"/>
      <c r="M36" s="165"/>
      <c r="N36" s="225"/>
      <c r="O36" s="253"/>
      <c r="P36" s="253"/>
      <c r="Q36" s="253"/>
      <c r="R36" s="253"/>
      <c r="S36" s="165">
        <f t="shared" ref="S36:W36" si="27">SUM(S31:S35)</f>
        <v>0</v>
      </c>
      <c r="T36" s="165">
        <f t="shared" si="27"/>
        <v>1005191148</v>
      </c>
      <c r="U36" s="165">
        <f t="shared" si="27"/>
        <v>561303125</v>
      </c>
      <c r="V36" s="165">
        <f t="shared" si="27"/>
        <v>0</v>
      </c>
      <c r="W36" s="165">
        <f t="shared" si="27"/>
        <v>6524199132</v>
      </c>
      <c r="X36" s="254"/>
      <c r="Y36" s="255"/>
      <c r="Z36" s="255"/>
      <c r="AA36" s="255"/>
      <c r="AB36" s="255"/>
      <c r="AC36" s="256"/>
      <c r="AD36" s="256"/>
      <c r="AE36" s="256"/>
      <c r="AF36" s="165"/>
      <c r="AG36" s="165">
        <f t="shared" ref="AG36" si="28">SUM(AG31:AG35)</f>
        <v>0</v>
      </c>
      <c r="AH36" s="165">
        <f t="shared" ref="AH36" si="29">SUM(AH31:AH35)</f>
        <v>3928152130</v>
      </c>
      <c r="AI36" s="165">
        <f t="shared" ref="AI36:AJ36" si="30">SUM(AI31:AI35)</f>
        <v>2596047002</v>
      </c>
      <c r="AJ36" s="165">
        <f t="shared" si="30"/>
        <v>0</v>
      </c>
      <c r="AK36" s="254"/>
      <c r="AL36" s="255"/>
      <c r="AM36" s="255"/>
      <c r="AN36" s="255"/>
      <c r="AO36" s="255"/>
      <c r="AP36" s="256"/>
      <c r="AQ36" s="256"/>
      <c r="AR36" s="256"/>
      <c r="AS36" s="165">
        <f t="shared" ref="AS36:AV36" si="31">SUM(AS31:AS35)</f>
        <v>0</v>
      </c>
      <c r="AT36" s="165">
        <f t="shared" si="31"/>
        <v>0</v>
      </c>
      <c r="AU36" s="165">
        <f t="shared" si="31"/>
        <v>0</v>
      </c>
      <c r="AV36" s="165">
        <f t="shared" si="31"/>
        <v>0</v>
      </c>
      <c r="AW36" s="174"/>
      <c r="AX36" s="227">
        <f t="shared" ref="AX36" si="32">+J36-AV36</f>
        <v>8090693405</v>
      </c>
      <c r="AY36" s="257"/>
    </row>
    <row r="37" spans="1:87" s="196" customFormat="1" ht="89.25" x14ac:dyDescent="0.2">
      <c r="A37" s="31">
        <v>6</v>
      </c>
      <c r="B37" s="31" t="s">
        <v>41</v>
      </c>
      <c r="C37" s="259">
        <v>7948</v>
      </c>
      <c r="D37" s="135">
        <v>122</v>
      </c>
      <c r="E37" s="31">
        <v>200288</v>
      </c>
      <c r="F37" s="31" t="s">
        <v>42</v>
      </c>
      <c r="G37" s="200" t="s">
        <v>67</v>
      </c>
      <c r="H37" s="9" t="s">
        <v>62</v>
      </c>
      <c r="I37" s="92" t="s">
        <v>68</v>
      </c>
      <c r="J37" s="260">
        <v>11524275016</v>
      </c>
      <c r="K37" s="261">
        <v>161360482</v>
      </c>
      <c r="L37" s="262" t="s">
        <v>54</v>
      </c>
      <c r="M37" s="245" t="s">
        <v>55</v>
      </c>
      <c r="N37" s="245" t="s">
        <v>48</v>
      </c>
      <c r="O37" s="263">
        <v>13077</v>
      </c>
      <c r="P37" s="263">
        <v>607365</v>
      </c>
      <c r="Q37" s="263">
        <v>14247</v>
      </c>
      <c r="R37" s="263">
        <v>5000760273</v>
      </c>
      <c r="S37" s="187"/>
      <c r="T37" s="264"/>
      <c r="U37" s="265">
        <v>161360482</v>
      </c>
      <c r="V37" s="56">
        <f t="shared" si="4"/>
        <v>0</v>
      </c>
      <c r="W37" s="266">
        <v>9294495393</v>
      </c>
      <c r="X37" s="266">
        <v>25</v>
      </c>
      <c r="Y37" s="239">
        <v>4000003755</v>
      </c>
      <c r="Z37" s="267" t="s">
        <v>49</v>
      </c>
      <c r="AA37" s="267">
        <v>10</v>
      </c>
      <c r="AB37" s="239">
        <v>70000453966</v>
      </c>
      <c r="AC37" s="101">
        <v>8</v>
      </c>
      <c r="AD37" s="138">
        <v>3000002332</v>
      </c>
      <c r="AE37" s="101">
        <v>5</v>
      </c>
      <c r="AF37" s="138">
        <v>6000002899</v>
      </c>
      <c r="AG37" s="15"/>
      <c r="AH37" s="177">
        <v>5759309270</v>
      </c>
      <c r="AI37" s="15">
        <f>+W37-AG37-AH37</f>
        <v>3535186123</v>
      </c>
      <c r="AJ37" s="266"/>
      <c r="AK37" s="266"/>
      <c r="AL37" s="239"/>
      <c r="AM37" s="267"/>
      <c r="AN37" s="267"/>
      <c r="AO37" s="239"/>
      <c r="AP37" s="268"/>
      <c r="AQ37" s="105"/>
      <c r="AR37" s="105"/>
      <c r="AS37" s="141"/>
      <c r="AT37" s="105"/>
      <c r="AU37" s="147"/>
      <c r="AV37" s="143">
        <f>+AJ37-AT37-AU37</f>
        <v>0</v>
      </c>
      <c r="AW37" s="75"/>
      <c r="AX37" s="76">
        <f t="shared" si="5"/>
        <v>11524275016</v>
      </c>
      <c r="AY37" s="20"/>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row>
    <row r="38" spans="1:87" s="196" customFormat="1" x14ac:dyDescent="0.2">
      <c r="A38" s="31"/>
      <c r="B38" s="110"/>
      <c r="C38" s="259"/>
      <c r="D38" s="135"/>
      <c r="E38" s="31"/>
      <c r="F38" s="31"/>
      <c r="G38" s="200"/>
      <c r="H38" s="9"/>
      <c r="I38" s="92"/>
      <c r="J38" s="260"/>
      <c r="K38" s="261">
        <v>140126564</v>
      </c>
      <c r="L38" s="262" t="s">
        <v>54</v>
      </c>
      <c r="M38" s="245" t="s">
        <v>55</v>
      </c>
      <c r="N38" s="245" t="s">
        <v>48</v>
      </c>
      <c r="O38" s="263">
        <v>19484</v>
      </c>
      <c r="P38" s="263">
        <v>650104</v>
      </c>
      <c r="Q38" s="263">
        <v>18556</v>
      </c>
      <c r="R38" s="263">
        <v>5000784314</v>
      </c>
      <c r="S38" s="187"/>
      <c r="T38" s="188"/>
      <c r="U38" s="188">
        <v>140126564</v>
      </c>
      <c r="V38" s="56">
        <f t="shared" si="4"/>
        <v>0</v>
      </c>
      <c r="W38" s="238"/>
      <c r="X38" s="269"/>
      <c r="Y38" s="239"/>
      <c r="Z38" s="267"/>
      <c r="AA38" s="267"/>
      <c r="AB38" s="239"/>
      <c r="AC38" s="270"/>
      <c r="AD38" s="109"/>
      <c r="AE38" s="109"/>
      <c r="AF38" s="144"/>
      <c r="AG38" s="15"/>
      <c r="AH38" s="177"/>
      <c r="AI38" s="15">
        <f t="shared" ref="AI38:AI41" si="33">+W38-AG38-AH38</f>
        <v>0</v>
      </c>
      <c r="AJ38" s="238"/>
      <c r="AK38" s="269"/>
      <c r="AL38" s="239"/>
      <c r="AM38" s="267"/>
      <c r="AN38" s="267"/>
      <c r="AO38" s="239"/>
      <c r="AP38" s="268"/>
      <c r="AQ38" s="105"/>
      <c r="AR38" s="105"/>
      <c r="AS38" s="141"/>
      <c r="AT38" s="105"/>
      <c r="AU38" s="147"/>
      <c r="AV38" s="105">
        <f t="shared" ref="AV38:AV41" si="34">+AJ38-AT38-AU38</f>
        <v>0</v>
      </c>
      <c r="AW38" s="243"/>
      <c r="AX38" s="76">
        <f t="shared" si="5"/>
        <v>0</v>
      </c>
      <c r="AY38" s="20"/>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row>
    <row r="39" spans="1:87" s="196" customFormat="1" x14ac:dyDescent="0.2">
      <c r="A39" s="31"/>
      <c r="B39" s="110"/>
      <c r="C39" s="259"/>
      <c r="D39" s="135"/>
      <c r="E39" s="31"/>
      <c r="F39" s="31"/>
      <c r="G39" s="200"/>
      <c r="H39" s="9"/>
      <c r="I39" s="92"/>
      <c r="J39" s="260"/>
      <c r="K39" s="261">
        <v>17934508</v>
      </c>
      <c r="L39" s="262" t="s">
        <v>54</v>
      </c>
      <c r="M39" s="245" t="s">
        <v>55</v>
      </c>
      <c r="N39" s="245" t="s">
        <v>48</v>
      </c>
      <c r="O39" s="263">
        <v>19485</v>
      </c>
      <c r="P39" s="263">
        <v>650106</v>
      </c>
      <c r="Q39" s="263">
        <v>18557</v>
      </c>
      <c r="R39" s="263">
        <v>5000784318</v>
      </c>
      <c r="S39" s="187"/>
      <c r="T39" s="188"/>
      <c r="U39" s="188">
        <v>17934508</v>
      </c>
      <c r="V39" s="56">
        <f t="shared" si="4"/>
        <v>0</v>
      </c>
      <c r="W39" s="238"/>
      <c r="X39" s="269"/>
      <c r="Y39" s="239"/>
      <c r="Z39" s="267"/>
      <c r="AA39" s="267"/>
      <c r="AB39" s="239"/>
      <c r="AC39" s="270"/>
      <c r="AD39" s="109"/>
      <c r="AE39" s="109"/>
      <c r="AF39" s="144"/>
      <c r="AG39" s="15"/>
      <c r="AH39" s="177"/>
      <c r="AI39" s="15"/>
      <c r="AJ39" s="238"/>
      <c r="AK39" s="269"/>
      <c r="AL39" s="239"/>
      <c r="AM39" s="267"/>
      <c r="AN39" s="267"/>
      <c r="AO39" s="239"/>
      <c r="AP39" s="268"/>
      <c r="AQ39" s="105"/>
      <c r="AR39" s="105"/>
      <c r="AS39" s="141"/>
      <c r="AT39" s="105"/>
      <c r="AU39" s="147"/>
      <c r="AV39" s="105"/>
      <c r="AW39" s="243"/>
      <c r="AX39" s="76"/>
      <c r="AY39" s="20"/>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row>
    <row r="40" spans="1:87" s="196" customFormat="1" x14ac:dyDescent="0.2">
      <c r="A40" s="31"/>
      <c r="B40" s="110"/>
      <c r="C40" s="259"/>
      <c r="D40" s="135"/>
      <c r="E40" s="31"/>
      <c r="F40" s="31"/>
      <c r="G40" s="200"/>
      <c r="H40" s="9"/>
      <c r="I40" s="92"/>
      <c r="J40" s="260"/>
      <c r="K40" s="261">
        <v>46802103</v>
      </c>
      <c r="L40" s="262" t="s">
        <v>54</v>
      </c>
      <c r="M40" s="245" t="s">
        <v>55</v>
      </c>
      <c r="N40" s="245" t="s">
        <v>69</v>
      </c>
      <c r="O40" s="263">
        <v>13077</v>
      </c>
      <c r="P40" s="263">
        <v>607365</v>
      </c>
      <c r="Q40" s="263">
        <v>14247</v>
      </c>
      <c r="R40" s="263">
        <v>5000760273</v>
      </c>
      <c r="S40" s="187"/>
      <c r="T40" s="188"/>
      <c r="U40" s="188">
        <v>46802103</v>
      </c>
      <c r="V40" s="56">
        <f t="shared" si="4"/>
        <v>0</v>
      </c>
      <c r="W40" s="238"/>
      <c r="X40" s="269"/>
      <c r="Y40" s="239"/>
      <c r="Z40" s="267"/>
      <c r="AA40" s="267"/>
      <c r="AB40" s="239"/>
      <c r="AC40" s="270"/>
      <c r="AD40" s="109"/>
      <c r="AE40" s="109"/>
      <c r="AF40" s="144"/>
      <c r="AG40" s="15"/>
      <c r="AH40" s="177"/>
      <c r="AI40" s="15">
        <f t="shared" si="33"/>
        <v>0</v>
      </c>
      <c r="AJ40" s="238"/>
      <c r="AK40" s="269"/>
      <c r="AL40" s="239"/>
      <c r="AM40" s="267"/>
      <c r="AN40" s="267"/>
      <c r="AO40" s="239"/>
      <c r="AP40" s="268"/>
      <c r="AQ40" s="105"/>
      <c r="AR40" s="105"/>
      <c r="AS40" s="141"/>
      <c r="AT40" s="105"/>
      <c r="AU40" s="147"/>
      <c r="AV40" s="105">
        <f t="shared" si="34"/>
        <v>0</v>
      </c>
      <c r="AW40" s="243"/>
      <c r="AX40" s="76">
        <f t="shared" si="5"/>
        <v>0</v>
      </c>
      <c r="AY40" s="20"/>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row>
    <row r="41" spans="1:87" s="196" customFormat="1" x14ac:dyDescent="0.2">
      <c r="A41" s="31"/>
      <c r="B41" s="110"/>
      <c r="C41" s="259"/>
      <c r="D41" s="135"/>
      <c r="E41" s="31"/>
      <c r="F41" s="31"/>
      <c r="G41" s="200"/>
      <c r="H41" s="9"/>
      <c r="I41" s="92"/>
      <c r="J41" s="260"/>
      <c r="K41" s="261">
        <v>1863555966</v>
      </c>
      <c r="L41" s="262" t="s">
        <v>54</v>
      </c>
      <c r="M41" s="245" t="s">
        <v>55</v>
      </c>
      <c r="N41" s="245" t="s">
        <v>56</v>
      </c>
      <c r="O41" s="263">
        <v>13077</v>
      </c>
      <c r="P41" s="263">
        <v>607365</v>
      </c>
      <c r="Q41" s="263">
        <v>14247</v>
      </c>
      <c r="R41" s="263">
        <v>5000760273</v>
      </c>
      <c r="S41" s="187"/>
      <c r="T41" s="188">
        <v>1404046463</v>
      </c>
      <c r="U41" s="188">
        <v>459509503</v>
      </c>
      <c r="V41" s="56">
        <f t="shared" si="4"/>
        <v>0</v>
      </c>
      <c r="W41" s="238"/>
      <c r="X41" s="269"/>
      <c r="Y41" s="239"/>
      <c r="Z41" s="267"/>
      <c r="AA41" s="267"/>
      <c r="AB41" s="239"/>
      <c r="AC41" s="270"/>
      <c r="AD41" s="109"/>
      <c r="AE41" s="109"/>
      <c r="AF41" s="144"/>
      <c r="AG41" s="15"/>
      <c r="AH41" s="177"/>
      <c r="AI41" s="15">
        <f t="shared" si="33"/>
        <v>0</v>
      </c>
      <c r="AJ41" s="238"/>
      <c r="AK41" s="269"/>
      <c r="AL41" s="239"/>
      <c r="AM41" s="267"/>
      <c r="AN41" s="267"/>
      <c r="AO41" s="239"/>
      <c r="AP41" s="268"/>
      <c r="AQ41" s="105"/>
      <c r="AR41" s="105"/>
      <c r="AS41" s="141"/>
      <c r="AT41" s="105"/>
      <c r="AU41" s="147"/>
      <c r="AV41" s="105">
        <f t="shared" si="34"/>
        <v>0</v>
      </c>
      <c r="AW41" s="243"/>
      <c r="AX41" s="76">
        <f t="shared" si="5"/>
        <v>0</v>
      </c>
      <c r="AY41" s="20"/>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row>
    <row r="42" spans="1:87" s="175" customFormat="1" x14ac:dyDescent="0.2">
      <c r="A42" s="31"/>
      <c r="B42" s="162"/>
      <c r="C42" s="271"/>
      <c r="D42" s="161"/>
      <c r="E42" s="162"/>
      <c r="F42" s="162"/>
      <c r="G42" s="272"/>
      <c r="H42" s="273"/>
      <c r="I42" s="164"/>
      <c r="J42" s="165">
        <f>SUM(J37:J41)</f>
        <v>11524275016</v>
      </c>
      <c r="K42" s="165">
        <f>SUM(K37:K41)</f>
        <v>2229779623</v>
      </c>
      <c r="L42" s="159"/>
      <c r="M42" s="274"/>
      <c r="N42" s="274"/>
      <c r="O42" s="275"/>
      <c r="P42" s="275"/>
      <c r="Q42" s="275"/>
      <c r="R42" s="275"/>
      <c r="S42" s="165">
        <f t="shared" ref="S42:W42" si="35">SUM(S37:S41)</f>
        <v>0</v>
      </c>
      <c r="T42" s="165">
        <f t="shared" si="35"/>
        <v>1404046463</v>
      </c>
      <c r="U42" s="165">
        <f>SUM(U37:U41)</f>
        <v>825733160</v>
      </c>
      <c r="V42" s="165">
        <f t="shared" si="35"/>
        <v>0</v>
      </c>
      <c r="W42" s="165">
        <f t="shared" si="35"/>
        <v>9294495393</v>
      </c>
      <c r="X42" s="276"/>
      <c r="Y42" s="277"/>
      <c r="Z42" s="278"/>
      <c r="AA42" s="278"/>
      <c r="AB42" s="277"/>
      <c r="AC42" s="172"/>
      <c r="AD42" s="172"/>
      <c r="AE42" s="172"/>
      <c r="AF42" s="173"/>
      <c r="AG42" s="165">
        <f t="shared" ref="AG42" si="36">SUM(AG37:AG41)</f>
        <v>0</v>
      </c>
      <c r="AH42" s="165">
        <f t="shared" ref="AH42" si="37">SUM(AH37:AH41)</f>
        <v>5759309270</v>
      </c>
      <c r="AI42" s="165">
        <f t="shared" ref="AI42:AJ42" si="38">SUM(AI37:AI41)</f>
        <v>3535186123</v>
      </c>
      <c r="AJ42" s="165">
        <f t="shared" si="38"/>
        <v>0</v>
      </c>
      <c r="AK42" s="276"/>
      <c r="AL42" s="277"/>
      <c r="AM42" s="278"/>
      <c r="AN42" s="278"/>
      <c r="AO42" s="277"/>
      <c r="AP42" s="172"/>
      <c r="AQ42" s="172"/>
      <c r="AR42" s="172"/>
      <c r="AS42" s="173"/>
      <c r="AT42" s="165">
        <f t="shared" ref="AT42:AV42" si="39">SUM(AT37:AT41)</f>
        <v>0</v>
      </c>
      <c r="AU42" s="165">
        <f t="shared" si="39"/>
        <v>0</v>
      </c>
      <c r="AV42" s="165">
        <f t="shared" si="39"/>
        <v>0</v>
      </c>
      <c r="AW42" s="174"/>
      <c r="AX42" s="76">
        <f t="shared" ref="AX42:AX49" si="40">+J42-AV42</f>
        <v>11524275016</v>
      </c>
      <c r="AY42" s="20"/>
    </row>
    <row r="43" spans="1:87" s="196" customFormat="1" ht="89.25" x14ac:dyDescent="0.2">
      <c r="A43" s="31">
        <v>7</v>
      </c>
      <c r="B43" s="31" t="s">
        <v>41</v>
      </c>
      <c r="C43" s="259">
        <v>7948</v>
      </c>
      <c r="D43" s="135">
        <v>122</v>
      </c>
      <c r="E43" s="31">
        <v>207270</v>
      </c>
      <c r="F43" s="31" t="s">
        <v>42</v>
      </c>
      <c r="G43" s="200" t="s">
        <v>70</v>
      </c>
      <c r="H43" s="9" t="s">
        <v>62</v>
      </c>
      <c r="I43" s="92" t="s">
        <v>71</v>
      </c>
      <c r="J43" s="260">
        <v>7727901158</v>
      </c>
      <c r="K43" s="261">
        <v>108249569</v>
      </c>
      <c r="L43" s="261" t="s">
        <v>54</v>
      </c>
      <c r="M43" s="261" t="s">
        <v>55</v>
      </c>
      <c r="N43" s="261" t="s">
        <v>49</v>
      </c>
      <c r="O43" s="263">
        <v>13077</v>
      </c>
      <c r="P43" s="263">
        <v>607365</v>
      </c>
      <c r="Q43" s="263">
        <v>14897</v>
      </c>
      <c r="R43" s="98">
        <v>5000764533</v>
      </c>
      <c r="S43" s="187"/>
      <c r="T43" s="188"/>
      <c r="U43" s="265">
        <v>108249569</v>
      </c>
      <c r="V43" s="56">
        <f t="shared" si="4"/>
        <v>0</v>
      </c>
      <c r="W43" s="238">
        <v>5813951338</v>
      </c>
      <c r="X43" s="267">
        <v>25</v>
      </c>
      <c r="Y43" s="239">
        <v>4000003755</v>
      </c>
      <c r="Z43" s="267" t="s">
        <v>49</v>
      </c>
      <c r="AA43" s="267">
        <v>24</v>
      </c>
      <c r="AB43" s="239">
        <v>7000004090</v>
      </c>
      <c r="AC43" s="101">
        <v>9</v>
      </c>
      <c r="AD43" s="138">
        <v>3000002333</v>
      </c>
      <c r="AE43" s="101">
        <v>6</v>
      </c>
      <c r="AF43" s="138">
        <v>6000002901</v>
      </c>
      <c r="AG43" s="109"/>
      <c r="AH43" s="177">
        <v>2709355066</v>
      </c>
      <c r="AI43" s="15">
        <f>+W43-AG43-AH43</f>
        <v>3104596272</v>
      </c>
      <c r="AJ43" s="238"/>
      <c r="AK43" s="267"/>
      <c r="AL43" s="239"/>
      <c r="AM43" s="267"/>
      <c r="AN43" s="267"/>
      <c r="AO43" s="239"/>
      <c r="AP43" s="105"/>
      <c r="AQ43" s="105"/>
      <c r="AR43" s="105"/>
      <c r="AS43" s="141"/>
      <c r="AT43" s="105"/>
      <c r="AU43" s="147"/>
      <c r="AV43" s="143">
        <f>+AJ43-AT43-AU43</f>
        <v>0</v>
      </c>
      <c r="AW43" s="75"/>
      <c r="AX43" s="76">
        <f t="shared" si="40"/>
        <v>7727901158</v>
      </c>
      <c r="AY43" s="20"/>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row>
    <row r="44" spans="1:87" s="196" customFormat="1" x14ac:dyDescent="0.2">
      <c r="A44" s="31"/>
      <c r="B44" s="31"/>
      <c r="C44" s="259"/>
      <c r="D44" s="135"/>
      <c r="E44" s="31"/>
      <c r="F44" s="31"/>
      <c r="G44" s="200"/>
      <c r="H44" s="9"/>
      <c r="I44" s="92"/>
      <c r="J44" s="260"/>
      <c r="K44" s="261">
        <v>31397448</v>
      </c>
      <c r="L44" s="261" t="s">
        <v>54</v>
      </c>
      <c r="M44" s="261" t="s">
        <v>55</v>
      </c>
      <c r="N44" s="261" t="s">
        <v>57</v>
      </c>
      <c r="O44" s="263">
        <v>13077</v>
      </c>
      <c r="P44" s="263">
        <v>607365</v>
      </c>
      <c r="Q44" s="263">
        <v>14897</v>
      </c>
      <c r="R44" s="98">
        <v>5000764533</v>
      </c>
      <c r="S44" s="187"/>
      <c r="T44" s="188"/>
      <c r="U44" s="188">
        <v>31397448</v>
      </c>
      <c r="V44" s="56">
        <f t="shared" si="4"/>
        <v>0</v>
      </c>
      <c r="W44" s="279"/>
      <c r="X44" s="280"/>
      <c r="Y44" s="281"/>
      <c r="Z44" s="280"/>
      <c r="AA44" s="280"/>
      <c r="AB44" s="281"/>
      <c r="AC44" s="109"/>
      <c r="AD44" s="109"/>
      <c r="AE44" s="109"/>
      <c r="AF44" s="144"/>
      <c r="AG44" s="109"/>
      <c r="AH44" s="194"/>
      <c r="AI44" s="15"/>
      <c r="AJ44" s="279"/>
      <c r="AK44" s="280"/>
      <c r="AL44" s="281"/>
      <c r="AM44" s="280"/>
      <c r="AN44" s="280"/>
      <c r="AO44" s="281"/>
      <c r="AP44" s="105"/>
      <c r="AQ44" s="105"/>
      <c r="AR44" s="105"/>
      <c r="AS44" s="141"/>
      <c r="AT44" s="105"/>
      <c r="AU44" s="147"/>
      <c r="AV44" s="143"/>
      <c r="AW44" s="75"/>
      <c r="AX44" s="76"/>
      <c r="AY44" s="20"/>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1"/>
      <c r="CE44" s="11"/>
      <c r="CF44" s="11"/>
      <c r="CG44" s="11"/>
      <c r="CH44" s="11"/>
      <c r="CI44" s="11"/>
    </row>
    <row r="45" spans="1:87" s="196" customFormat="1" x14ac:dyDescent="0.2">
      <c r="A45" s="31"/>
      <c r="B45" s="31"/>
      <c r="C45" s="259"/>
      <c r="D45" s="135"/>
      <c r="E45" s="31"/>
      <c r="F45" s="31"/>
      <c r="G45" s="200"/>
      <c r="H45" s="9"/>
      <c r="I45" s="92"/>
      <c r="J45" s="260"/>
      <c r="K45" s="261">
        <v>1250176770</v>
      </c>
      <c r="L45" s="261" t="s">
        <v>54</v>
      </c>
      <c r="M45" s="261" t="s">
        <v>55</v>
      </c>
      <c r="N45" s="261" t="s">
        <v>56</v>
      </c>
      <c r="O45" s="263">
        <v>13077</v>
      </c>
      <c r="P45" s="263">
        <v>607365</v>
      </c>
      <c r="Q45" s="263">
        <v>14897</v>
      </c>
      <c r="R45" s="98">
        <v>5000764533</v>
      </c>
      <c r="S45" s="187"/>
      <c r="T45" s="188">
        <v>558472369</v>
      </c>
      <c r="U45" s="188">
        <v>691704401</v>
      </c>
      <c r="V45" s="56">
        <f t="shared" si="4"/>
        <v>0</v>
      </c>
      <c r="W45" s="279"/>
      <c r="X45" s="280"/>
      <c r="Y45" s="281"/>
      <c r="Z45" s="280"/>
      <c r="AA45" s="280"/>
      <c r="AB45" s="281"/>
      <c r="AC45" s="109"/>
      <c r="AD45" s="109"/>
      <c r="AE45" s="109"/>
      <c r="AF45" s="144"/>
      <c r="AG45" s="109"/>
      <c r="AH45" s="194"/>
      <c r="AI45" s="15"/>
      <c r="AJ45" s="279"/>
      <c r="AK45" s="280"/>
      <c r="AL45" s="281"/>
      <c r="AM45" s="280"/>
      <c r="AN45" s="280"/>
      <c r="AO45" s="281"/>
      <c r="AP45" s="105"/>
      <c r="AQ45" s="105"/>
      <c r="AR45" s="105"/>
      <c r="AS45" s="141"/>
      <c r="AT45" s="105"/>
      <c r="AU45" s="147"/>
      <c r="AV45" s="143"/>
      <c r="AW45" s="75"/>
      <c r="AX45" s="76"/>
      <c r="AY45" s="20"/>
      <c r="AZ45" s="11"/>
      <c r="BA45" s="11"/>
      <c r="BB45" s="11"/>
      <c r="BC45" s="11"/>
      <c r="BD45" s="11"/>
      <c r="BE45" s="11"/>
      <c r="BF45" s="11"/>
      <c r="BG45" s="11"/>
      <c r="BH45" s="11"/>
      <c r="BI45" s="11"/>
      <c r="BJ45" s="11"/>
      <c r="BK45" s="11"/>
      <c r="BL45" s="11"/>
      <c r="BM45" s="11"/>
      <c r="BN45" s="11"/>
      <c r="BO45" s="11"/>
      <c r="BP45" s="11"/>
      <c r="BQ45" s="11"/>
      <c r="BR45" s="11"/>
      <c r="BS45" s="11"/>
      <c r="BT45" s="11"/>
      <c r="BU45" s="11"/>
      <c r="BV45" s="11"/>
      <c r="BW45" s="11"/>
      <c r="BX45" s="11"/>
      <c r="BY45" s="11"/>
      <c r="BZ45" s="11"/>
      <c r="CA45" s="11"/>
      <c r="CB45" s="11"/>
      <c r="CC45" s="11"/>
      <c r="CD45" s="11"/>
      <c r="CE45" s="11"/>
      <c r="CF45" s="11"/>
      <c r="CG45" s="11"/>
      <c r="CH45" s="11"/>
      <c r="CI45" s="11"/>
    </row>
    <row r="46" spans="1:87" s="196" customFormat="1" x14ac:dyDescent="0.2">
      <c r="A46" s="31"/>
      <c r="B46" s="110"/>
      <c r="C46" s="259"/>
      <c r="D46" s="135"/>
      <c r="E46" s="31"/>
      <c r="F46" s="31"/>
      <c r="G46" s="200"/>
      <c r="H46" s="9"/>
      <c r="I46" s="92"/>
      <c r="J46" s="260"/>
      <c r="K46" s="261">
        <v>72064545</v>
      </c>
      <c r="L46" s="261" t="s">
        <v>54</v>
      </c>
      <c r="M46" s="261" t="s">
        <v>55</v>
      </c>
      <c r="N46" s="261" t="s">
        <v>49</v>
      </c>
      <c r="O46" s="263">
        <v>19485</v>
      </c>
      <c r="P46" s="187">
        <v>650106</v>
      </c>
      <c r="Q46" s="263">
        <v>18554</v>
      </c>
      <c r="R46" s="187">
        <v>5000784309</v>
      </c>
      <c r="S46" s="187"/>
      <c r="T46" s="188"/>
      <c r="U46" s="188">
        <v>72064545</v>
      </c>
      <c r="V46" s="56">
        <f t="shared" si="4"/>
        <v>0</v>
      </c>
      <c r="W46" s="279"/>
      <c r="X46" s="266"/>
      <c r="Y46" s="281"/>
      <c r="Z46" s="280"/>
      <c r="AA46" s="282"/>
      <c r="AB46" s="282"/>
      <c r="AC46" s="109"/>
      <c r="AD46" s="109"/>
      <c r="AE46" s="109"/>
      <c r="AF46" s="144"/>
      <c r="AG46" s="109"/>
      <c r="AH46" s="194"/>
      <c r="AI46" s="109">
        <f t="shared" ref="AI46:AI48" si="41">+W46-AG46-AH46</f>
        <v>0</v>
      </c>
      <c r="AJ46" s="279"/>
      <c r="AK46" s="266"/>
      <c r="AL46" s="281"/>
      <c r="AM46" s="280"/>
      <c r="AN46" s="282"/>
      <c r="AO46" s="282"/>
      <c r="AP46" s="105"/>
      <c r="AQ46" s="105"/>
      <c r="AR46" s="105"/>
      <c r="AS46" s="141"/>
      <c r="AT46" s="105"/>
      <c r="AU46" s="147"/>
      <c r="AV46" s="105">
        <f t="shared" ref="AV46:AV48" si="42">+AJ46-AT46-AU46</f>
        <v>0</v>
      </c>
      <c r="AW46" s="243"/>
      <c r="AX46" s="76">
        <f t="shared" si="40"/>
        <v>0</v>
      </c>
      <c r="AY46" s="20"/>
      <c r="AZ46" s="11"/>
      <c r="BA46" s="11"/>
      <c r="BB46" s="11"/>
      <c r="BC46" s="11"/>
      <c r="BD46" s="11"/>
      <c r="BE46" s="11"/>
      <c r="BF46" s="11"/>
      <c r="BG46" s="11"/>
      <c r="BH46" s="11"/>
      <c r="BI46" s="11"/>
      <c r="BJ46" s="11"/>
      <c r="BK46" s="11"/>
      <c r="BL46" s="11"/>
      <c r="BM46" s="11"/>
      <c r="BN46" s="11"/>
      <c r="BO46" s="11"/>
      <c r="BP46" s="11"/>
      <c r="BQ46" s="11"/>
      <c r="BR46" s="11"/>
      <c r="BS46" s="11"/>
      <c r="BT46" s="11"/>
      <c r="BU46" s="11"/>
      <c r="BV46" s="11"/>
      <c r="BW46" s="11"/>
      <c r="BX46" s="11"/>
      <c r="BY46" s="11"/>
      <c r="BZ46" s="11"/>
      <c r="CA46" s="11"/>
      <c r="CB46" s="11"/>
      <c r="CC46" s="11"/>
      <c r="CD46" s="11"/>
      <c r="CE46" s="11"/>
      <c r="CF46" s="11"/>
      <c r="CG46" s="11"/>
      <c r="CH46" s="11"/>
      <c r="CI46" s="11"/>
    </row>
    <row r="47" spans="1:87" s="196" customFormat="1" x14ac:dyDescent="0.2">
      <c r="A47" s="31"/>
      <c r="B47" s="110"/>
      <c r="C47" s="259"/>
      <c r="D47" s="135"/>
      <c r="E47" s="31"/>
      <c r="F47" s="31"/>
      <c r="G47" s="200"/>
      <c r="H47" s="9"/>
      <c r="I47" s="92"/>
      <c r="J47" s="260"/>
      <c r="K47" s="261">
        <v>33971593</v>
      </c>
      <c r="L47" s="261" t="s">
        <v>54</v>
      </c>
      <c r="M47" s="261" t="s">
        <v>55</v>
      </c>
      <c r="N47" s="261" t="s">
        <v>49</v>
      </c>
      <c r="O47" s="263">
        <v>19496</v>
      </c>
      <c r="P47" s="187">
        <v>650302</v>
      </c>
      <c r="Q47" s="263">
        <v>18555</v>
      </c>
      <c r="R47" s="187">
        <v>5000784310</v>
      </c>
      <c r="S47" s="187"/>
      <c r="T47" s="188"/>
      <c r="U47" s="188">
        <v>33971593</v>
      </c>
      <c r="V47" s="56">
        <f t="shared" si="4"/>
        <v>0</v>
      </c>
      <c r="W47" s="279"/>
      <c r="X47" s="266"/>
      <c r="Y47" s="281"/>
      <c r="Z47" s="280"/>
      <c r="AA47" s="282"/>
      <c r="AB47" s="282"/>
      <c r="AC47" s="109"/>
      <c r="AD47" s="109"/>
      <c r="AE47" s="109"/>
      <c r="AF47" s="144"/>
      <c r="AG47" s="109"/>
      <c r="AH47" s="194"/>
      <c r="AI47" s="109">
        <f t="shared" si="41"/>
        <v>0</v>
      </c>
      <c r="AJ47" s="279"/>
      <c r="AK47" s="266"/>
      <c r="AL47" s="281"/>
      <c r="AM47" s="280"/>
      <c r="AN47" s="282"/>
      <c r="AO47" s="282"/>
      <c r="AP47" s="105"/>
      <c r="AQ47" s="105"/>
      <c r="AR47" s="105"/>
      <c r="AS47" s="141"/>
      <c r="AT47" s="105"/>
      <c r="AU47" s="147"/>
      <c r="AV47" s="105">
        <f t="shared" si="42"/>
        <v>0</v>
      </c>
      <c r="AW47" s="243"/>
      <c r="AX47" s="76">
        <f t="shared" si="40"/>
        <v>0</v>
      </c>
      <c r="AY47" s="20"/>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c r="BY47" s="11"/>
      <c r="BZ47" s="11"/>
      <c r="CA47" s="11"/>
      <c r="CB47" s="11"/>
      <c r="CC47" s="11"/>
      <c r="CD47" s="11"/>
      <c r="CE47" s="11"/>
      <c r="CF47" s="11"/>
      <c r="CG47" s="11"/>
      <c r="CH47" s="11"/>
      <c r="CI47" s="11"/>
    </row>
    <row r="48" spans="1:87" s="196" customFormat="1" x14ac:dyDescent="0.2">
      <c r="A48" s="31"/>
      <c r="B48" s="110"/>
      <c r="C48" s="259"/>
      <c r="D48" s="135"/>
      <c r="E48" s="31"/>
      <c r="F48" s="31"/>
      <c r="G48" s="200"/>
      <c r="H48" s="9"/>
      <c r="I48" s="92"/>
      <c r="J48" s="260"/>
      <c r="K48" s="261">
        <v>418089895</v>
      </c>
      <c r="L48" s="261" t="s">
        <v>54</v>
      </c>
      <c r="M48" s="261" t="s">
        <v>55</v>
      </c>
      <c r="N48" s="261" t="s">
        <v>56</v>
      </c>
      <c r="O48" s="263">
        <v>15597</v>
      </c>
      <c r="P48" s="187">
        <v>624713</v>
      </c>
      <c r="Q48" s="263">
        <v>14898</v>
      </c>
      <c r="R48" s="187">
        <v>5000764538</v>
      </c>
      <c r="S48" s="187"/>
      <c r="T48" s="188"/>
      <c r="U48" s="188">
        <v>418089895</v>
      </c>
      <c r="V48" s="56">
        <f t="shared" si="4"/>
        <v>0</v>
      </c>
      <c r="W48" s="279"/>
      <c r="X48" s="266"/>
      <c r="Y48" s="281"/>
      <c r="Z48" s="280"/>
      <c r="AA48" s="282"/>
      <c r="AB48" s="282"/>
      <c r="AC48" s="109"/>
      <c r="AD48" s="109"/>
      <c r="AE48" s="109"/>
      <c r="AF48" s="144"/>
      <c r="AG48" s="109"/>
      <c r="AH48" s="194"/>
      <c r="AI48" s="109">
        <f t="shared" si="41"/>
        <v>0</v>
      </c>
      <c r="AJ48" s="279"/>
      <c r="AK48" s="266"/>
      <c r="AL48" s="281"/>
      <c r="AM48" s="280"/>
      <c r="AN48" s="282"/>
      <c r="AO48" s="282"/>
      <c r="AP48" s="105"/>
      <c r="AQ48" s="105"/>
      <c r="AR48" s="105"/>
      <c r="AS48" s="141"/>
      <c r="AT48" s="105"/>
      <c r="AU48" s="147"/>
      <c r="AV48" s="105">
        <f t="shared" si="42"/>
        <v>0</v>
      </c>
      <c r="AW48" s="243"/>
      <c r="AX48" s="76">
        <f t="shared" si="40"/>
        <v>0</v>
      </c>
      <c r="AY48" s="20"/>
      <c r="AZ48" s="11"/>
      <c r="BA48" s="11"/>
      <c r="BB48" s="11"/>
      <c r="BC48" s="11"/>
      <c r="BD48" s="11"/>
      <c r="BE48" s="11"/>
      <c r="BF48" s="11"/>
      <c r="BG48" s="11"/>
      <c r="BH48" s="11"/>
      <c r="BI48" s="11"/>
      <c r="BJ48" s="11"/>
      <c r="BK48" s="11"/>
      <c r="BL48" s="11"/>
      <c r="BM48" s="11"/>
      <c r="BN48" s="11"/>
      <c r="BO48" s="11"/>
      <c r="BP48" s="11"/>
      <c r="BQ48" s="11"/>
      <c r="BR48" s="11"/>
      <c r="BS48" s="11"/>
      <c r="BT48" s="11"/>
      <c r="BU48" s="11"/>
      <c r="BV48" s="11"/>
      <c r="BW48" s="11"/>
      <c r="BX48" s="11"/>
      <c r="BY48" s="11"/>
      <c r="BZ48" s="11"/>
      <c r="CA48" s="11"/>
      <c r="CB48" s="11"/>
      <c r="CC48" s="11"/>
      <c r="CD48" s="11"/>
      <c r="CE48" s="11"/>
      <c r="CF48" s="11"/>
      <c r="CG48" s="11"/>
      <c r="CH48" s="11"/>
      <c r="CI48" s="11"/>
    </row>
    <row r="49" spans="1:87" s="134" customFormat="1" x14ac:dyDescent="0.2">
      <c r="A49" s="31"/>
      <c r="B49" s="121"/>
      <c r="C49" s="283"/>
      <c r="D49" s="284"/>
      <c r="E49" s="121"/>
      <c r="F49" s="121"/>
      <c r="G49" s="285"/>
      <c r="H49" s="286"/>
      <c r="I49" s="123"/>
      <c r="J49" s="287">
        <f>SUM(J43:J48)</f>
        <v>7727901158</v>
      </c>
      <c r="K49" s="287">
        <f>SUM(K43:K48)</f>
        <v>1913949820</v>
      </c>
      <c r="L49" s="124"/>
      <c r="M49" s="124"/>
      <c r="N49" s="124"/>
      <c r="O49" s="288"/>
      <c r="P49" s="288"/>
      <c r="Q49" s="288"/>
      <c r="R49" s="288"/>
      <c r="S49" s="287">
        <f t="shared" ref="S49:W49" si="43">SUM(S43:S48)</f>
        <v>0</v>
      </c>
      <c r="T49" s="287">
        <f t="shared" si="43"/>
        <v>558472369</v>
      </c>
      <c r="U49" s="287">
        <f>SUM(U43:U48)</f>
        <v>1355477451</v>
      </c>
      <c r="V49" s="287">
        <f t="shared" si="43"/>
        <v>0</v>
      </c>
      <c r="W49" s="287">
        <f t="shared" si="43"/>
        <v>5813951338</v>
      </c>
      <c r="X49" s="254"/>
      <c r="Y49" s="289"/>
      <c r="Z49" s="290"/>
      <c r="AA49" s="291"/>
      <c r="AB49" s="291"/>
      <c r="AC49" s="131"/>
      <c r="AD49" s="131"/>
      <c r="AE49" s="131"/>
      <c r="AF49" s="226"/>
      <c r="AG49" s="287">
        <f t="shared" ref="AG49" si="44">SUM(AG43:AG48)</f>
        <v>0</v>
      </c>
      <c r="AH49" s="287">
        <f t="shared" ref="AH49" si="45">SUM(AH43:AH48)</f>
        <v>2709355066</v>
      </c>
      <c r="AI49" s="287">
        <f t="shared" ref="AI49:AJ49" si="46">SUM(AI43:AI48)</f>
        <v>3104596272</v>
      </c>
      <c r="AJ49" s="287">
        <f t="shared" si="46"/>
        <v>0</v>
      </c>
      <c r="AK49" s="254"/>
      <c r="AL49" s="289"/>
      <c r="AM49" s="290"/>
      <c r="AN49" s="291"/>
      <c r="AO49" s="291"/>
      <c r="AP49" s="131"/>
      <c r="AQ49" s="131"/>
      <c r="AR49" s="131"/>
      <c r="AS49" s="226"/>
      <c r="AT49" s="287">
        <f t="shared" ref="AT49:AV49" si="47">SUM(AT43:AT48)</f>
        <v>0</v>
      </c>
      <c r="AU49" s="287">
        <f t="shared" si="47"/>
        <v>0</v>
      </c>
      <c r="AV49" s="287">
        <f t="shared" si="47"/>
        <v>0</v>
      </c>
      <c r="AW49" s="292"/>
      <c r="AX49" s="76">
        <f t="shared" si="40"/>
        <v>7727901158</v>
      </c>
      <c r="AY49" s="133"/>
    </row>
    <row r="50" spans="1:87" s="196" customFormat="1" ht="89.25" x14ac:dyDescent="0.2">
      <c r="A50" s="31">
        <v>8</v>
      </c>
      <c r="B50" s="31" t="s">
        <v>41</v>
      </c>
      <c r="C50" s="259">
        <v>7948</v>
      </c>
      <c r="D50" s="135">
        <v>122</v>
      </c>
      <c r="E50" s="31">
        <v>207731</v>
      </c>
      <c r="F50" s="31" t="s">
        <v>42</v>
      </c>
      <c r="G50" s="195" t="s">
        <v>72</v>
      </c>
      <c r="H50" s="9" t="s">
        <v>73</v>
      </c>
      <c r="I50" s="92" t="s">
        <v>74</v>
      </c>
      <c r="J50" s="260">
        <v>7673825997</v>
      </c>
      <c r="K50" s="261">
        <v>107459227</v>
      </c>
      <c r="L50" s="262" t="s">
        <v>54</v>
      </c>
      <c r="M50" s="245" t="s">
        <v>55</v>
      </c>
      <c r="N50" s="245" t="s">
        <v>48</v>
      </c>
      <c r="O50" s="263">
        <v>13077</v>
      </c>
      <c r="P50" s="263">
        <v>607365</v>
      </c>
      <c r="Q50" s="263">
        <v>14713</v>
      </c>
      <c r="R50" s="263">
        <v>5000763075</v>
      </c>
      <c r="S50" s="187"/>
      <c r="T50" s="188"/>
      <c r="U50" s="265">
        <v>107459227</v>
      </c>
      <c r="V50" s="56">
        <f t="shared" si="4"/>
        <v>0</v>
      </c>
      <c r="W50" s="293">
        <v>6188887499</v>
      </c>
      <c r="X50" s="267">
        <v>25</v>
      </c>
      <c r="Y50" s="64">
        <v>4000003755</v>
      </c>
      <c r="Z50" s="280" t="s">
        <v>49</v>
      </c>
      <c r="AA50" s="182">
        <v>21</v>
      </c>
      <c r="AB50" s="294">
        <v>7000004037</v>
      </c>
      <c r="AC50" s="101">
        <v>11</v>
      </c>
      <c r="AD50" s="138">
        <v>3000002335</v>
      </c>
      <c r="AE50" s="101">
        <v>7</v>
      </c>
      <c r="AF50" s="138">
        <v>6000002904</v>
      </c>
      <c r="AG50" s="139"/>
      <c r="AH50" s="146">
        <v>3468725530</v>
      </c>
      <c r="AI50" s="139">
        <f>+W50-AG50-AH50</f>
        <v>2720161969</v>
      </c>
      <c r="AJ50" s="293"/>
      <c r="AK50" s="267"/>
      <c r="AL50" s="64"/>
      <c r="AM50" s="280"/>
      <c r="AN50" s="182"/>
      <c r="AO50" s="294"/>
      <c r="AP50" s="295"/>
      <c r="AQ50" s="295"/>
      <c r="AR50" s="295"/>
      <c r="AS50" s="296"/>
      <c r="AT50" s="295"/>
      <c r="AU50" s="297"/>
      <c r="AV50" s="295">
        <f>+AJ50-AT50-AU50</f>
        <v>0</v>
      </c>
      <c r="AW50" s="178"/>
      <c r="AX50" s="76">
        <f t="shared" si="5"/>
        <v>7673825997</v>
      </c>
      <c r="AY50" s="20"/>
      <c r="AZ50" s="11"/>
      <c r="BA50" s="11"/>
      <c r="BB50" s="11"/>
      <c r="BC50" s="11"/>
      <c r="BD50" s="11"/>
      <c r="BE50" s="11"/>
      <c r="BF50" s="11"/>
      <c r="BG50" s="11"/>
      <c r="BH50" s="11"/>
      <c r="BI50" s="11"/>
      <c r="BJ50" s="11"/>
      <c r="BK50" s="11"/>
      <c r="BL50" s="11"/>
      <c r="BM50" s="11"/>
      <c r="BN50" s="11"/>
      <c r="BO50" s="11"/>
      <c r="BP50" s="11"/>
      <c r="BQ50" s="11"/>
      <c r="BR50" s="11"/>
      <c r="BS50" s="11"/>
      <c r="BT50" s="11"/>
      <c r="BU50" s="11"/>
      <c r="BV50" s="11"/>
      <c r="BW50" s="11"/>
      <c r="BX50" s="11"/>
      <c r="BY50" s="11"/>
      <c r="BZ50" s="11"/>
      <c r="CA50" s="11"/>
      <c r="CB50" s="11"/>
      <c r="CC50" s="11"/>
      <c r="CD50" s="11"/>
      <c r="CE50" s="11"/>
      <c r="CF50" s="11"/>
      <c r="CG50" s="11"/>
      <c r="CH50" s="11"/>
      <c r="CI50" s="11"/>
    </row>
    <row r="51" spans="1:87" s="196" customFormat="1" x14ac:dyDescent="0.2">
      <c r="A51" s="31"/>
      <c r="B51" s="110"/>
      <c r="C51" s="259"/>
      <c r="D51" s="135"/>
      <c r="E51" s="31"/>
      <c r="F51" s="31"/>
      <c r="G51" s="195"/>
      <c r="H51" s="9"/>
      <c r="I51" s="92"/>
      <c r="J51" s="260"/>
      <c r="K51" s="261">
        <v>25469706</v>
      </c>
      <c r="L51" s="262" t="s">
        <v>54</v>
      </c>
      <c r="M51" s="245" t="s">
        <v>55</v>
      </c>
      <c r="N51" s="245" t="s">
        <v>48</v>
      </c>
      <c r="O51" s="263">
        <v>19495</v>
      </c>
      <c r="P51" s="263">
        <v>650300</v>
      </c>
      <c r="Q51" s="263">
        <v>18969</v>
      </c>
      <c r="R51" s="263">
        <v>5000788017</v>
      </c>
      <c r="S51" s="187"/>
      <c r="T51" s="188"/>
      <c r="U51" s="188">
        <v>25469706</v>
      </c>
      <c r="V51" s="56">
        <f t="shared" si="4"/>
        <v>0</v>
      </c>
      <c r="W51" s="298"/>
      <c r="X51" s="62"/>
      <c r="Y51" s="63"/>
      <c r="Z51" s="267"/>
      <c r="AA51" s="299"/>
      <c r="AB51" s="100"/>
      <c r="AC51" s="109"/>
      <c r="AD51" s="109"/>
      <c r="AE51" s="109"/>
      <c r="AF51" s="144"/>
      <c r="AG51" s="109"/>
      <c r="AH51" s="194"/>
      <c r="AI51" s="139">
        <f t="shared" ref="AI51:AI54" si="48">+W51-AG51-AH51</f>
        <v>0</v>
      </c>
      <c r="AJ51" s="298"/>
      <c r="AK51" s="62"/>
      <c r="AL51" s="63"/>
      <c r="AM51" s="267"/>
      <c r="AN51" s="299"/>
      <c r="AO51" s="100"/>
      <c r="AP51" s="105"/>
      <c r="AQ51" s="105"/>
      <c r="AR51" s="105"/>
      <c r="AS51" s="141"/>
      <c r="AT51" s="105"/>
      <c r="AU51" s="147"/>
      <c r="AV51" s="295">
        <f t="shared" ref="AV51:AV54" si="49">+AJ51-AT51-AU51</f>
        <v>0</v>
      </c>
      <c r="AW51" s="178"/>
      <c r="AX51" s="76">
        <f t="shared" si="5"/>
        <v>0</v>
      </c>
      <c r="AY51" s="20"/>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c r="CG51" s="11"/>
      <c r="CH51" s="11"/>
      <c r="CI51" s="11"/>
    </row>
    <row r="52" spans="1:87" s="196" customFormat="1" x14ac:dyDescent="0.2">
      <c r="A52" s="31"/>
      <c r="B52" s="110"/>
      <c r="C52" s="259"/>
      <c r="D52" s="135"/>
      <c r="E52" s="31"/>
      <c r="F52" s="31"/>
      <c r="G52" s="195"/>
      <c r="H52" s="9"/>
      <c r="I52" s="92"/>
      <c r="J52" s="260"/>
      <c r="K52" s="261">
        <v>79792252</v>
      </c>
      <c r="L52" s="262" t="s">
        <v>54</v>
      </c>
      <c r="M52" s="245" t="s">
        <v>55</v>
      </c>
      <c r="N52" s="245" t="s">
        <v>48</v>
      </c>
      <c r="O52" s="263">
        <v>19496</v>
      </c>
      <c r="P52" s="263">
        <v>650302</v>
      </c>
      <c r="Q52" s="263">
        <v>18970</v>
      </c>
      <c r="R52" s="263">
        <v>5000788027</v>
      </c>
      <c r="S52" s="187"/>
      <c r="T52" s="188"/>
      <c r="U52" s="188">
        <v>79792252</v>
      </c>
      <c r="V52" s="56">
        <f t="shared" si="4"/>
        <v>0</v>
      </c>
      <c r="W52" s="298"/>
      <c r="X52" s="62"/>
      <c r="Y52" s="63"/>
      <c r="Z52" s="267"/>
      <c r="AA52" s="299"/>
      <c r="AB52" s="100"/>
      <c r="AC52" s="109"/>
      <c r="AD52" s="109"/>
      <c r="AE52" s="109"/>
      <c r="AF52" s="144"/>
      <c r="AG52" s="109"/>
      <c r="AH52" s="194"/>
      <c r="AI52" s="139"/>
      <c r="AJ52" s="298"/>
      <c r="AK52" s="62"/>
      <c r="AL52" s="63"/>
      <c r="AM52" s="267"/>
      <c r="AN52" s="299"/>
      <c r="AO52" s="100"/>
      <c r="AP52" s="105"/>
      <c r="AQ52" s="105"/>
      <c r="AR52" s="105"/>
      <c r="AS52" s="141"/>
      <c r="AT52" s="105"/>
      <c r="AU52" s="147"/>
      <c r="AV52" s="295"/>
      <c r="AW52" s="178"/>
      <c r="AX52" s="76"/>
      <c r="AY52" s="20"/>
      <c r="AZ52" s="11"/>
      <c r="BA52" s="11"/>
      <c r="BB52" s="11"/>
      <c r="BC52" s="11"/>
      <c r="BD52" s="11"/>
      <c r="BE52" s="11"/>
      <c r="BF52" s="11"/>
      <c r="BG52" s="11"/>
      <c r="BH52" s="11"/>
      <c r="BI52" s="11"/>
      <c r="BJ52" s="11"/>
      <c r="BK52" s="11"/>
      <c r="BL52" s="11"/>
      <c r="BM52" s="11"/>
      <c r="BN52" s="11"/>
      <c r="BO52" s="11"/>
      <c r="BP52" s="11"/>
      <c r="BQ52" s="11"/>
      <c r="BR52" s="11"/>
      <c r="BS52" s="11"/>
      <c r="BT52" s="11"/>
      <c r="BU52" s="11"/>
      <c r="BV52" s="11"/>
      <c r="BW52" s="11"/>
      <c r="BX52" s="11"/>
      <c r="BY52" s="11"/>
      <c r="BZ52" s="11"/>
      <c r="CA52" s="11"/>
      <c r="CB52" s="11"/>
      <c r="CC52" s="11"/>
      <c r="CD52" s="11"/>
      <c r="CE52" s="11"/>
      <c r="CF52" s="11"/>
      <c r="CG52" s="11"/>
      <c r="CH52" s="11"/>
      <c r="CI52" s="11"/>
    </row>
    <row r="53" spans="1:87" s="196" customFormat="1" x14ac:dyDescent="0.2">
      <c r="A53" s="31"/>
      <c r="B53" s="110"/>
      <c r="C53" s="259"/>
      <c r="D53" s="135"/>
      <c r="E53" s="31"/>
      <c r="F53" s="31"/>
      <c r="G53" s="195"/>
      <c r="H53" s="9"/>
      <c r="I53" s="92"/>
      <c r="J53" s="260"/>
      <c r="K53" s="261">
        <v>31168212</v>
      </c>
      <c r="L53" s="262" t="s">
        <v>54</v>
      </c>
      <c r="M53" s="245" t="s">
        <v>55</v>
      </c>
      <c r="N53" s="245" t="s">
        <v>69</v>
      </c>
      <c r="O53" s="263">
        <v>13077</v>
      </c>
      <c r="P53" s="263">
        <v>607365</v>
      </c>
      <c r="Q53" s="263">
        <v>14713</v>
      </c>
      <c r="R53" s="263">
        <v>5000763075</v>
      </c>
      <c r="S53" s="187"/>
      <c r="T53" s="188"/>
      <c r="U53" s="188">
        <v>31168212</v>
      </c>
      <c r="V53" s="56">
        <f t="shared" si="4"/>
        <v>0</v>
      </c>
      <c r="W53" s="298"/>
      <c r="X53" s="62"/>
      <c r="Y53" s="63"/>
      <c r="Z53" s="267"/>
      <c r="AA53" s="299"/>
      <c r="AB53" s="100"/>
      <c r="AC53" s="109"/>
      <c r="AD53" s="109"/>
      <c r="AE53" s="109"/>
      <c r="AF53" s="144"/>
      <c r="AG53" s="109"/>
      <c r="AH53" s="194"/>
      <c r="AI53" s="139">
        <f t="shared" si="48"/>
        <v>0</v>
      </c>
      <c r="AJ53" s="298"/>
      <c r="AK53" s="62"/>
      <c r="AL53" s="63"/>
      <c r="AM53" s="267"/>
      <c r="AN53" s="299"/>
      <c r="AO53" s="100"/>
      <c r="AP53" s="105"/>
      <c r="AQ53" s="105"/>
      <c r="AR53" s="105"/>
      <c r="AS53" s="141"/>
      <c r="AT53" s="105"/>
      <c r="AU53" s="147"/>
      <c r="AV53" s="295">
        <f t="shared" si="49"/>
        <v>0</v>
      </c>
      <c r="AW53" s="178"/>
      <c r="AX53" s="76">
        <f>+J53-AV53</f>
        <v>0</v>
      </c>
      <c r="AY53" s="20"/>
      <c r="AZ53" s="11"/>
      <c r="BA53" s="11"/>
      <c r="BB53" s="11"/>
      <c r="BC53" s="11"/>
      <c r="BD53" s="11"/>
      <c r="BE53" s="11"/>
      <c r="BF53" s="11"/>
      <c r="BG53" s="11"/>
      <c r="BH53" s="11"/>
      <c r="BI53" s="11"/>
      <c r="BJ53" s="11"/>
      <c r="BK53" s="11"/>
      <c r="BL53" s="11"/>
      <c r="BM53" s="11"/>
      <c r="BN53" s="11"/>
      <c r="BO53" s="11"/>
      <c r="BP53" s="11"/>
      <c r="BQ53" s="11"/>
      <c r="BR53" s="11"/>
      <c r="BS53" s="11"/>
      <c r="BT53" s="11"/>
      <c r="BU53" s="11"/>
      <c r="BV53" s="11"/>
      <c r="BW53" s="11"/>
      <c r="BX53" s="11"/>
      <c r="BY53" s="11"/>
      <c r="BZ53" s="11"/>
      <c r="CA53" s="11"/>
      <c r="CB53" s="11"/>
      <c r="CC53" s="11"/>
      <c r="CD53" s="11"/>
      <c r="CE53" s="11"/>
      <c r="CF53" s="11"/>
      <c r="CG53" s="11"/>
      <c r="CH53" s="11"/>
      <c r="CI53" s="11"/>
    </row>
    <row r="54" spans="1:87" s="196" customFormat="1" x14ac:dyDescent="0.2">
      <c r="A54" s="31"/>
      <c r="B54" s="110"/>
      <c r="C54" s="259"/>
      <c r="D54" s="135"/>
      <c r="E54" s="31"/>
      <c r="F54" s="31"/>
      <c r="G54" s="195"/>
      <c r="H54" s="9"/>
      <c r="I54" s="92"/>
      <c r="J54" s="260"/>
      <c r="K54" s="261">
        <v>1241049101</v>
      </c>
      <c r="L54" s="262" t="s">
        <v>54</v>
      </c>
      <c r="M54" s="245" t="s">
        <v>55</v>
      </c>
      <c r="N54" s="245" t="s">
        <v>56</v>
      </c>
      <c r="O54" s="263">
        <v>13077</v>
      </c>
      <c r="P54" s="263">
        <v>607365</v>
      </c>
      <c r="Q54" s="263">
        <v>14713</v>
      </c>
      <c r="R54" s="263">
        <v>5000763075</v>
      </c>
      <c r="S54" s="187"/>
      <c r="T54" s="264">
        <v>643475298</v>
      </c>
      <c r="U54" s="264">
        <v>597573803</v>
      </c>
      <c r="V54" s="56">
        <f t="shared" si="4"/>
        <v>0</v>
      </c>
      <c r="W54" s="298"/>
      <c r="X54" s="62"/>
      <c r="Y54" s="63"/>
      <c r="Z54" s="267"/>
      <c r="AA54" s="299"/>
      <c r="AB54" s="100"/>
      <c r="AC54" s="109"/>
      <c r="AD54" s="109"/>
      <c r="AE54" s="109"/>
      <c r="AF54" s="144"/>
      <c r="AG54" s="109"/>
      <c r="AH54" s="194"/>
      <c r="AI54" s="139">
        <f t="shared" si="48"/>
        <v>0</v>
      </c>
      <c r="AJ54" s="298"/>
      <c r="AK54" s="62"/>
      <c r="AL54" s="63"/>
      <c r="AM54" s="267"/>
      <c r="AN54" s="299"/>
      <c r="AO54" s="100"/>
      <c r="AP54" s="105"/>
      <c r="AQ54" s="105"/>
      <c r="AR54" s="105"/>
      <c r="AS54" s="141"/>
      <c r="AT54" s="105"/>
      <c r="AU54" s="147"/>
      <c r="AV54" s="295">
        <f t="shared" si="49"/>
        <v>0</v>
      </c>
      <c r="AW54" s="178"/>
      <c r="AX54" s="76">
        <f t="shared" si="5"/>
        <v>0</v>
      </c>
      <c r="AY54" s="20"/>
      <c r="AZ54" s="11"/>
      <c r="BA54" s="11"/>
      <c r="BB54" s="11"/>
      <c r="BC54" s="11"/>
      <c r="BD54" s="11"/>
      <c r="BE54" s="11"/>
      <c r="BF54" s="11"/>
      <c r="BG54" s="11"/>
      <c r="BH54" s="11"/>
      <c r="BI54" s="11"/>
      <c r="BJ54" s="11"/>
      <c r="BK54" s="11"/>
      <c r="BL54" s="11"/>
      <c r="BM54" s="11"/>
      <c r="BN54" s="11"/>
      <c r="BO54" s="11"/>
      <c r="BP54" s="11"/>
      <c r="BQ54" s="11"/>
      <c r="BR54" s="11"/>
      <c r="BS54" s="11"/>
      <c r="BT54" s="11"/>
      <c r="BU54" s="11"/>
      <c r="BV54" s="11"/>
      <c r="BW54" s="11"/>
      <c r="BX54" s="11"/>
      <c r="BY54" s="11"/>
      <c r="BZ54" s="11"/>
      <c r="CA54" s="11"/>
      <c r="CB54" s="11"/>
      <c r="CC54" s="11"/>
      <c r="CD54" s="11"/>
      <c r="CE54" s="11"/>
      <c r="CF54" s="11"/>
      <c r="CG54" s="11"/>
      <c r="CH54" s="11"/>
      <c r="CI54" s="11"/>
    </row>
    <row r="55" spans="1:87" s="134" customFormat="1" x14ac:dyDescent="0.2">
      <c r="A55" s="31"/>
      <c r="B55" s="222"/>
      <c r="C55" s="300"/>
      <c r="D55" s="301"/>
      <c r="E55" s="121"/>
      <c r="F55" s="121"/>
      <c r="G55" s="10"/>
      <c r="H55" s="302"/>
      <c r="I55" s="224"/>
      <c r="J55" s="303">
        <f>SUM(J50:J54)</f>
        <v>7673825997</v>
      </c>
      <c r="K55" s="303">
        <f>SUM(K50:K54)</f>
        <v>1484938498</v>
      </c>
      <c r="L55" s="124"/>
      <c r="M55" s="124"/>
      <c r="N55" s="124"/>
      <c r="O55" s="288"/>
      <c r="P55" s="288"/>
      <c r="Q55" s="288"/>
      <c r="R55" s="288"/>
      <c r="S55" s="303">
        <f t="shared" ref="S55:W55" si="50">SUM(S50:S54)</f>
        <v>0</v>
      </c>
      <c r="T55" s="303">
        <f t="shared" si="50"/>
        <v>643475298</v>
      </c>
      <c r="U55" s="303">
        <f t="shared" si="50"/>
        <v>841463200</v>
      </c>
      <c r="V55" s="303">
        <f t="shared" si="50"/>
        <v>0</v>
      </c>
      <c r="W55" s="303">
        <f t="shared" si="50"/>
        <v>6188887499</v>
      </c>
      <c r="X55" s="287"/>
      <c r="Y55" s="131"/>
      <c r="Z55" s="131"/>
      <c r="AA55" s="131"/>
      <c r="AB55" s="131"/>
      <c r="AC55" s="131"/>
      <c r="AD55" s="131"/>
      <c r="AE55" s="131"/>
      <c r="AF55" s="226"/>
      <c r="AG55" s="303">
        <f t="shared" ref="AG55" si="51">SUM(AG50:AG54)</f>
        <v>0</v>
      </c>
      <c r="AH55" s="303">
        <f t="shared" ref="AH55" si="52">SUM(AH50:AH54)</f>
        <v>3468725530</v>
      </c>
      <c r="AI55" s="303">
        <f t="shared" ref="AI55:AJ55" si="53">SUM(AI50:AI54)</f>
        <v>2720161969</v>
      </c>
      <c r="AJ55" s="303">
        <f t="shared" si="53"/>
        <v>0</v>
      </c>
      <c r="AK55" s="287"/>
      <c r="AL55" s="131"/>
      <c r="AM55" s="131"/>
      <c r="AN55" s="131"/>
      <c r="AO55" s="131"/>
      <c r="AP55" s="131"/>
      <c r="AQ55" s="131"/>
      <c r="AR55" s="131"/>
      <c r="AS55" s="226"/>
      <c r="AT55" s="303">
        <f t="shared" ref="AT55:AV55" si="54">SUM(AT50:AT54)</f>
        <v>0</v>
      </c>
      <c r="AU55" s="303">
        <f t="shared" si="54"/>
        <v>0</v>
      </c>
      <c r="AV55" s="303">
        <f t="shared" si="54"/>
        <v>0</v>
      </c>
      <c r="AW55" s="88"/>
      <c r="AX55" s="304">
        <f t="shared" si="5"/>
        <v>7673825997</v>
      </c>
      <c r="AY55" s="133"/>
    </row>
    <row r="56" spans="1:87" x14ac:dyDescent="0.2">
      <c r="A56" s="31"/>
      <c r="B56" s="78"/>
      <c r="C56" s="305"/>
      <c r="D56" s="306"/>
      <c r="E56" s="81"/>
      <c r="F56" s="81"/>
      <c r="G56" s="307"/>
      <c r="H56" s="308" t="s">
        <v>75</v>
      </c>
      <c r="I56" s="309"/>
      <c r="J56" s="310">
        <f>+J18+J24+J30+J36+J42+J49+J55</f>
        <v>63406832689</v>
      </c>
      <c r="K56" s="310">
        <f>+K18+K24+K30+K36+K42+K49+K55</f>
        <v>12693344746</v>
      </c>
      <c r="L56" s="311"/>
      <c r="M56" s="311"/>
      <c r="N56" s="311"/>
      <c r="O56" s="312"/>
      <c r="P56" s="312"/>
      <c r="Q56" s="313"/>
      <c r="R56" s="313"/>
      <c r="S56" s="310">
        <f t="shared" ref="S56:W56" si="55">+S18+S24+S30+S36+S42+S49+S55</f>
        <v>0</v>
      </c>
      <c r="T56" s="310">
        <f t="shared" si="55"/>
        <v>7045450106</v>
      </c>
      <c r="U56" s="310">
        <f t="shared" si="55"/>
        <v>5647894640</v>
      </c>
      <c r="V56" s="310">
        <f t="shared" si="55"/>
        <v>0</v>
      </c>
      <c r="W56" s="310">
        <f t="shared" si="55"/>
        <v>50713487943</v>
      </c>
      <c r="X56" s="314"/>
      <c r="Y56" s="311"/>
      <c r="Z56" s="311"/>
      <c r="AA56" s="311"/>
      <c r="AB56" s="311"/>
      <c r="AC56" s="311"/>
      <c r="AD56" s="311"/>
      <c r="AE56" s="311"/>
      <c r="AF56" s="311"/>
      <c r="AG56" s="310">
        <f t="shared" ref="AG56" si="56">+AG18+AG24+AG30+AG36+AG42+AG49+AG55</f>
        <v>0</v>
      </c>
      <c r="AH56" s="310">
        <f t="shared" ref="AH56" si="57">+AH18+AH24+AH30+AH36+AH42+AH49+AH55</f>
        <v>29757049826</v>
      </c>
      <c r="AI56" s="310">
        <f t="shared" ref="AI56:AJ56" si="58">+AI18+AI24+AI30+AI36+AI42+AI49+AI55</f>
        <v>20956438117</v>
      </c>
      <c r="AJ56" s="310">
        <f t="shared" si="58"/>
        <v>0</v>
      </c>
      <c r="AK56" s="314"/>
      <c r="AL56" s="311"/>
      <c r="AM56" s="311"/>
      <c r="AN56" s="311"/>
      <c r="AO56" s="311"/>
      <c r="AP56" s="311"/>
      <c r="AQ56" s="311"/>
      <c r="AR56" s="311"/>
      <c r="AS56" s="311"/>
      <c r="AT56" s="310">
        <f t="shared" ref="AT56:AV56" si="59">+AT18+AT24+AT30+AT36+AT42+AT49+AT55</f>
        <v>0</v>
      </c>
      <c r="AU56" s="310">
        <f t="shared" si="59"/>
        <v>0</v>
      </c>
      <c r="AV56" s="310">
        <f t="shared" si="59"/>
        <v>0</v>
      </c>
      <c r="AW56" s="315"/>
      <c r="AX56" s="76">
        <f t="shared" si="5"/>
        <v>63406832689</v>
      </c>
    </row>
    <row r="57" spans="1:87" ht="38.25" x14ac:dyDescent="0.2">
      <c r="A57" s="31">
        <v>9</v>
      </c>
      <c r="B57" s="31" t="s">
        <v>41</v>
      </c>
      <c r="C57" s="5">
        <v>7953</v>
      </c>
      <c r="D57" s="316">
        <v>122</v>
      </c>
      <c r="E57" s="317">
        <v>206759</v>
      </c>
      <c r="F57" s="317" t="s">
        <v>76</v>
      </c>
      <c r="G57" s="200">
        <v>900560781</v>
      </c>
      <c r="H57" s="9" t="s">
        <v>77</v>
      </c>
      <c r="I57" s="92" t="s">
        <v>78</v>
      </c>
      <c r="J57" s="260">
        <v>3192110477</v>
      </c>
      <c r="K57" s="261">
        <v>779237383</v>
      </c>
      <c r="L57" s="318" t="s">
        <v>79</v>
      </c>
      <c r="M57" s="319" t="s">
        <v>80</v>
      </c>
      <c r="N57" s="261" t="s">
        <v>49</v>
      </c>
      <c r="O57" s="320">
        <v>10800</v>
      </c>
      <c r="P57" s="320">
        <v>580981</v>
      </c>
      <c r="Q57" s="321">
        <v>14310</v>
      </c>
      <c r="R57" s="321">
        <v>5000760655</v>
      </c>
      <c r="S57" s="322"/>
      <c r="T57" s="323">
        <v>775721584</v>
      </c>
      <c r="U57" s="323">
        <f>2422454+1093345</f>
        <v>3515799</v>
      </c>
      <c r="V57" s="94">
        <f t="shared" ref="V57:V76" si="60">+K57-S57-T57-U57</f>
        <v>0</v>
      </c>
      <c r="W57" s="299">
        <v>285099934</v>
      </c>
      <c r="X57" s="299">
        <v>10</v>
      </c>
      <c r="Y57" s="100">
        <v>4000003740</v>
      </c>
      <c r="Z57" s="299" t="s">
        <v>81</v>
      </c>
      <c r="AA57" s="299">
        <v>11</v>
      </c>
      <c r="AB57" s="100">
        <v>7000003967</v>
      </c>
      <c r="AC57" s="101">
        <v>7</v>
      </c>
      <c r="AD57" s="138">
        <v>3000002331</v>
      </c>
      <c r="AE57" s="101">
        <v>22</v>
      </c>
      <c r="AF57" s="138">
        <v>6000002928</v>
      </c>
      <c r="AG57" s="324"/>
      <c r="AH57" s="109">
        <v>270299680</v>
      </c>
      <c r="AI57" s="109">
        <f>+W57-AG57-AH57</f>
        <v>14800254</v>
      </c>
      <c r="AJ57" s="299"/>
      <c r="AK57" s="299"/>
      <c r="AL57" s="100"/>
      <c r="AM57" s="299"/>
      <c r="AN57" s="299"/>
      <c r="AO57" s="100"/>
      <c r="AP57" s="325"/>
      <c r="AQ57" s="325"/>
      <c r="AR57" s="325"/>
      <c r="AS57" s="325"/>
      <c r="AT57" s="325"/>
      <c r="AU57" s="325"/>
      <c r="AV57" s="105">
        <f>+AJ57-AT57-AU57</f>
        <v>0</v>
      </c>
      <c r="AW57" s="243"/>
      <c r="AX57" s="76">
        <f t="shared" si="5"/>
        <v>3192110477</v>
      </c>
    </row>
    <row r="58" spans="1:87" x14ac:dyDescent="0.2">
      <c r="A58" s="31"/>
      <c r="B58" s="110"/>
      <c r="C58" s="5"/>
      <c r="D58" s="316"/>
      <c r="E58" s="317"/>
      <c r="F58" s="317"/>
      <c r="G58" s="200"/>
      <c r="H58" s="9"/>
      <c r="I58" s="92"/>
      <c r="J58" s="260"/>
      <c r="K58" s="261">
        <v>149515215</v>
      </c>
      <c r="L58" s="318" t="s">
        <v>79</v>
      </c>
      <c r="M58" s="319" t="s">
        <v>80</v>
      </c>
      <c r="N58" s="261" t="s">
        <v>81</v>
      </c>
      <c r="O58" s="320">
        <v>10800</v>
      </c>
      <c r="P58" s="320">
        <v>580981</v>
      </c>
      <c r="Q58" s="321">
        <v>14310</v>
      </c>
      <c r="R58" s="321">
        <v>5000760655</v>
      </c>
      <c r="S58" s="322"/>
      <c r="T58" s="323">
        <v>148344939</v>
      </c>
      <c r="U58" s="323">
        <f>662711+507565</f>
        <v>1170276</v>
      </c>
      <c r="V58" s="56">
        <f t="shared" si="60"/>
        <v>0</v>
      </c>
      <c r="W58" s="299">
        <v>1978257945</v>
      </c>
      <c r="X58" s="299">
        <v>18</v>
      </c>
      <c r="Y58" s="100">
        <v>4000003748</v>
      </c>
      <c r="Z58" s="299" t="s">
        <v>49</v>
      </c>
      <c r="AA58" s="299">
        <v>18</v>
      </c>
      <c r="AB58" s="100">
        <v>7000003992</v>
      </c>
      <c r="AC58" s="101">
        <v>6</v>
      </c>
      <c r="AD58" s="138">
        <v>3000002330</v>
      </c>
      <c r="AE58" s="101">
        <v>25</v>
      </c>
      <c r="AF58" s="138">
        <v>6000002931</v>
      </c>
      <c r="AG58" s="324"/>
      <c r="AH58" s="109">
        <v>1331883888</v>
      </c>
      <c r="AI58" s="109">
        <f>+W58-AG58-AH58</f>
        <v>646374057</v>
      </c>
      <c r="AJ58" s="299"/>
      <c r="AK58" s="299"/>
      <c r="AL58" s="100"/>
      <c r="AM58" s="299"/>
      <c r="AN58" s="299"/>
      <c r="AO58" s="100"/>
      <c r="AP58" s="325"/>
      <c r="AQ58" s="325"/>
      <c r="AR58" s="325"/>
      <c r="AS58" s="325"/>
      <c r="AT58" s="325"/>
      <c r="AU58" s="325"/>
      <c r="AV58" s="105">
        <f>+AJ58-AT58-AU58</f>
        <v>0</v>
      </c>
      <c r="AW58" s="243"/>
      <c r="AX58" s="76">
        <f t="shared" si="5"/>
        <v>0</v>
      </c>
    </row>
    <row r="59" spans="1:87" x14ac:dyDescent="0.2">
      <c r="A59" s="31"/>
      <c r="B59" s="222"/>
      <c r="C59" s="300"/>
      <c r="D59" s="301"/>
      <c r="E59" s="121"/>
      <c r="F59" s="121"/>
      <c r="G59" s="10"/>
      <c r="H59" s="302"/>
      <c r="I59" s="224"/>
      <c r="J59" s="303">
        <f>SUM(J57:J58)</f>
        <v>3192110477</v>
      </c>
      <c r="K59" s="303">
        <f>SUM(K57:K58)</f>
        <v>928752598</v>
      </c>
      <c r="L59" s="124"/>
      <c r="M59" s="124"/>
      <c r="N59" s="124"/>
      <c r="O59" s="288"/>
      <c r="P59" s="288"/>
      <c r="Q59" s="288"/>
      <c r="R59" s="288"/>
      <c r="S59" s="303">
        <f t="shared" ref="S59:W59" si="61">SUM(S57:S58)</f>
        <v>0</v>
      </c>
      <c r="T59" s="303">
        <f t="shared" si="61"/>
        <v>924066523</v>
      </c>
      <c r="U59" s="303">
        <f t="shared" si="61"/>
        <v>4686075</v>
      </c>
      <c r="V59" s="303">
        <f t="shared" si="61"/>
        <v>0</v>
      </c>
      <c r="W59" s="303">
        <f t="shared" si="61"/>
        <v>2263357879</v>
      </c>
      <c r="X59" s="287"/>
      <c r="Y59" s="131"/>
      <c r="Z59" s="131"/>
      <c r="AA59" s="131"/>
      <c r="AB59" s="131"/>
      <c r="AC59" s="131"/>
      <c r="AD59" s="131"/>
      <c r="AE59" s="131"/>
      <c r="AF59" s="226"/>
      <c r="AG59" s="303">
        <f t="shared" ref="AG59" si="62">SUM(AG57:AG58)</f>
        <v>0</v>
      </c>
      <c r="AH59" s="303">
        <f t="shared" ref="AH59" si="63">SUM(AH57:AH58)</f>
        <v>1602183568</v>
      </c>
      <c r="AI59" s="303">
        <f t="shared" ref="AI59:AJ59" si="64">SUM(AI57:AI58)</f>
        <v>661174311</v>
      </c>
      <c r="AJ59" s="303">
        <f t="shared" si="64"/>
        <v>0</v>
      </c>
      <c r="AK59" s="287"/>
      <c r="AL59" s="131"/>
      <c r="AM59" s="131"/>
      <c r="AN59" s="131"/>
      <c r="AO59" s="131"/>
      <c r="AP59" s="131"/>
      <c r="AQ59" s="131"/>
      <c r="AR59" s="131"/>
      <c r="AS59" s="226"/>
      <c r="AT59" s="303">
        <f t="shared" ref="AT59:AV59" si="65">SUM(AT57:AT58)</f>
        <v>0</v>
      </c>
      <c r="AU59" s="303">
        <f t="shared" si="65"/>
        <v>0</v>
      </c>
      <c r="AV59" s="303">
        <f t="shared" si="65"/>
        <v>0</v>
      </c>
      <c r="AW59" s="88"/>
      <c r="AX59" s="76">
        <f t="shared" ref="AX59" si="66">+J59-AV59</f>
        <v>3192110477</v>
      </c>
    </row>
    <row r="60" spans="1:87" ht="51" x14ac:dyDescent="0.2">
      <c r="A60" s="31">
        <v>10</v>
      </c>
      <c r="B60" s="31" t="s">
        <v>41</v>
      </c>
      <c r="C60" s="5">
        <v>7953</v>
      </c>
      <c r="D60" s="316">
        <v>122</v>
      </c>
      <c r="E60" s="317">
        <v>206757</v>
      </c>
      <c r="F60" s="317" t="s">
        <v>76</v>
      </c>
      <c r="G60" s="200">
        <v>900590398</v>
      </c>
      <c r="H60" s="9" t="s">
        <v>82</v>
      </c>
      <c r="I60" s="92" t="s">
        <v>83</v>
      </c>
      <c r="J60" s="260">
        <v>6971240885</v>
      </c>
      <c r="K60" s="261">
        <v>1695902425</v>
      </c>
      <c r="L60" s="318" t="s">
        <v>79</v>
      </c>
      <c r="M60" s="319" t="s">
        <v>80</v>
      </c>
      <c r="N60" s="261" t="s">
        <v>49</v>
      </c>
      <c r="O60" s="320">
        <v>10797</v>
      </c>
      <c r="P60" s="320">
        <v>580977</v>
      </c>
      <c r="Q60" s="321">
        <v>14250</v>
      </c>
      <c r="R60" s="321">
        <v>5000760320</v>
      </c>
      <c r="S60" s="322"/>
      <c r="T60" s="323">
        <v>1690110467</v>
      </c>
      <c r="U60" s="323">
        <f>5301530+490428</f>
        <v>5791958</v>
      </c>
      <c r="V60" s="56">
        <f t="shared" si="60"/>
        <v>0</v>
      </c>
      <c r="W60" s="299">
        <v>873842801</v>
      </c>
      <c r="X60" s="299">
        <v>12</v>
      </c>
      <c r="Y60" s="100">
        <v>4000003742</v>
      </c>
      <c r="Z60" s="299" t="s">
        <v>81</v>
      </c>
      <c r="AA60" s="99">
        <v>16</v>
      </c>
      <c r="AB60" s="100">
        <v>7000003972</v>
      </c>
      <c r="AC60" s="101">
        <v>42</v>
      </c>
      <c r="AD60" s="138">
        <v>3000002385</v>
      </c>
      <c r="AE60" s="101">
        <v>39</v>
      </c>
      <c r="AF60" s="138">
        <v>6000002945</v>
      </c>
      <c r="AG60" s="324"/>
      <c r="AH60" s="109">
        <v>829028598</v>
      </c>
      <c r="AI60" s="109">
        <f>+W60-AG60-AH60</f>
        <v>44814203</v>
      </c>
      <c r="AJ60" s="299"/>
      <c r="AK60" s="299"/>
      <c r="AL60" s="100"/>
      <c r="AM60" s="299"/>
      <c r="AN60" s="99"/>
      <c r="AO60" s="100"/>
      <c r="AP60" s="325"/>
      <c r="AQ60" s="325"/>
      <c r="AR60" s="325"/>
      <c r="AS60" s="325"/>
      <c r="AT60" s="325"/>
      <c r="AU60" s="325"/>
      <c r="AV60" s="105">
        <f>+AJ60-AT60-AU60</f>
        <v>0</v>
      </c>
      <c r="AW60" s="243"/>
      <c r="AX60" s="76">
        <f t="shared" si="5"/>
        <v>6971240885</v>
      </c>
    </row>
    <row r="61" spans="1:87" x14ac:dyDescent="0.2">
      <c r="A61" s="31"/>
      <c r="B61" s="110"/>
      <c r="C61" s="5"/>
      <c r="D61" s="316"/>
      <c r="E61" s="317"/>
      <c r="F61" s="317"/>
      <c r="G61" s="200"/>
      <c r="H61" s="9"/>
      <c r="I61" s="92"/>
      <c r="J61" s="260"/>
      <c r="K61" s="261">
        <v>418113290</v>
      </c>
      <c r="L61" s="318" t="s">
        <v>79</v>
      </c>
      <c r="M61" s="319" t="s">
        <v>80</v>
      </c>
      <c r="N61" s="261" t="s">
        <v>81</v>
      </c>
      <c r="O61" s="320">
        <v>10797</v>
      </c>
      <c r="P61" s="320">
        <v>580977</v>
      </c>
      <c r="Q61" s="321">
        <v>14250</v>
      </c>
      <c r="R61" s="321">
        <v>5000760320</v>
      </c>
      <c r="S61" s="322"/>
      <c r="T61" s="323">
        <v>416047061</v>
      </c>
      <c r="U61" s="323">
        <f>1180814+885415</f>
        <v>2066229</v>
      </c>
      <c r="V61" s="56">
        <f t="shared" si="60"/>
        <v>0</v>
      </c>
      <c r="W61" s="299">
        <v>3983382369</v>
      </c>
      <c r="X61" s="299">
        <v>20</v>
      </c>
      <c r="Y61" s="100">
        <v>4000003750</v>
      </c>
      <c r="Z61" s="299" t="s">
        <v>49</v>
      </c>
      <c r="AA61" s="99">
        <v>17</v>
      </c>
      <c r="AB61" s="100">
        <v>7000003973</v>
      </c>
      <c r="AC61" s="101">
        <v>39</v>
      </c>
      <c r="AD61" s="138">
        <v>3000002380</v>
      </c>
      <c r="AE61" s="101">
        <v>42</v>
      </c>
      <c r="AF61" s="138">
        <v>6000002948</v>
      </c>
      <c r="AG61" s="324"/>
      <c r="AH61" s="109">
        <v>3930548492</v>
      </c>
      <c r="AI61" s="109">
        <f>+W61-AG61-AH61</f>
        <v>52833877</v>
      </c>
      <c r="AJ61" s="299"/>
      <c r="AK61" s="299"/>
      <c r="AL61" s="100"/>
      <c r="AM61" s="299"/>
      <c r="AN61" s="99"/>
      <c r="AO61" s="100"/>
      <c r="AP61" s="325"/>
      <c r="AQ61" s="325"/>
      <c r="AR61" s="325"/>
      <c r="AS61" s="325"/>
      <c r="AT61" s="325"/>
      <c r="AU61" s="325"/>
      <c r="AV61" s="105">
        <f>+AJ61-AT61-AU61</f>
        <v>0</v>
      </c>
      <c r="AW61" s="243"/>
      <c r="AX61" s="76">
        <f t="shared" si="5"/>
        <v>0</v>
      </c>
    </row>
    <row r="62" spans="1:87" x14ac:dyDescent="0.2">
      <c r="A62" s="31"/>
      <c r="B62" s="222"/>
      <c r="C62" s="300"/>
      <c r="D62" s="301"/>
      <c r="E62" s="121"/>
      <c r="F62" s="121"/>
      <c r="G62" s="10"/>
      <c r="H62" s="302"/>
      <c r="I62" s="224"/>
      <c r="J62" s="303">
        <f>SUM(J60:J61)</f>
        <v>6971240885</v>
      </c>
      <c r="K62" s="303">
        <f>SUM(K60:K61)</f>
        <v>2114015715</v>
      </c>
      <c r="L62" s="124"/>
      <c r="M62" s="124"/>
      <c r="N62" s="124"/>
      <c r="O62" s="288"/>
      <c r="P62" s="288"/>
      <c r="Q62" s="288"/>
      <c r="R62" s="288"/>
      <c r="S62" s="303">
        <f t="shared" ref="S62" si="67">SUM(S60:S61)</f>
        <v>0</v>
      </c>
      <c r="T62" s="303">
        <f t="shared" ref="T62:U62" si="68">SUM(T60:T61)</f>
        <v>2106157528</v>
      </c>
      <c r="U62" s="303">
        <f t="shared" si="68"/>
        <v>7858187</v>
      </c>
      <c r="V62" s="303">
        <f t="shared" ref="V62" si="69">SUM(V60:V61)</f>
        <v>0</v>
      </c>
      <c r="W62" s="303">
        <f t="shared" ref="W62" si="70">SUM(W60:W61)</f>
        <v>4857225170</v>
      </c>
      <c r="X62" s="287"/>
      <c r="Y62" s="131"/>
      <c r="Z62" s="131"/>
      <c r="AA62" s="131"/>
      <c r="AB62" s="131"/>
      <c r="AC62" s="131"/>
      <c r="AD62" s="131"/>
      <c r="AE62" s="131"/>
      <c r="AF62" s="226"/>
      <c r="AG62" s="303">
        <f t="shared" ref="AG62" si="71">SUM(AG60:AG61)</f>
        <v>0</v>
      </c>
      <c r="AH62" s="303">
        <f t="shared" ref="AH62" si="72">SUM(AH60:AH61)</f>
        <v>4759577090</v>
      </c>
      <c r="AI62" s="303">
        <f t="shared" ref="AI62:AJ62" si="73">SUM(AI60:AI61)</f>
        <v>97648080</v>
      </c>
      <c r="AJ62" s="303">
        <f t="shared" si="73"/>
        <v>0</v>
      </c>
      <c r="AK62" s="287"/>
      <c r="AL62" s="131"/>
      <c r="AM62" s="131"/>
      <c r="AN62" s="131"/>
      <c r="AO62" s="131"/>
      <c r="AP62" s="131"/>
      <c r="AQ62" s="131"/>
      <c r="AR62" s="131"/>
      <c r="AS62" s="226"/>
      <c r="AT62" s="303">
        <f t="shared" ref="AT62:AV62" si="74">SUM(AT60:AT61)</f>
        <v>0</v>
      </c>
      <c r="AU62" s="303">
        <f t="shared" si="74"/>
        <v>0</v>
      </c>
      <c r="AV62" s="303">
        <f t="shared" si="74"/>
        <v>0</v>
      </c>
      <c r="AW62" s="88"/>
      <c r="AX62" s="76">
        <f t="shared" si="5"/>
        <v>6971240885</v>
      </c>
    </row>
    <row r="63" spans="1:87" ht="38.25" x14ac:dyDescent="0.2">
      <c r="A63" s="31">
        <v>11</v>
      </c>
      <c r="B63" s="31" t="s">
        <v>41</v>
      </c>
      <c r="C63" s="326">
        <v>7953</v>
      </c>
      <c r="D63" s="327">
        <v>122</v>
      </c>
      <c r="E63" s="328">
        <v>206760</v>
      </c>
      <c r="F63" s="328" t="s">
        <v>76</v>
      </c>
      <c r="G63" s="329">
        <v>900560433</v>
      </c>
      <c r="H63" s="330" t="s">
        <v>84</v>
      </c>
      <c r="I63" s="331" t="s">
        <v>85</v>
      </c>
      <c r="J63" s="332">
        <v>29854215005</v>
      </c>
      <c r="K63" s="261">
        <v>6134679905</v>
      </c>
      <c r="L63" s="318" t="s">
        <v>79</v>
      </c>
      <c r="M63" s="319" t="s">
        <v>80</v>
      </c>
      <c r="N63" s="261" t="s">
        <v>49</v>
      </c>
      <c r="O63" s="320">
        <v>10835</v>
      </c>
      <c r="P63" s="320">
        <v>581063</v>
      </c>
      <c r="Q63" s="321">
        <v>14249</v>
      </c>
      <c r="R63" s="321">
        <v>5000760309</v>
      </c>
      <c r="S63" s="322"/>
      <c r="T63" s="323">
        <v>5969877232</v>
      </c>
      <c r="U63" s="323">
        <f>68978811+95823862</f>
        <v>164802673</v>
      </c>
      <c r="V63" s="56">
        <f t="shared" si="60"/>
        <v>0</v>
      </c>
      <c r="W63" s="299">
        <v>2811700102</v>
      </c>
      <c r="X63" s="299">
        <v>13</v>
      </c>
      <c r="Y63" s="100">
        <v>4000003743</v>
      </c>
      <c r="Z63" s="299" t="s">
        <v>81</v>
      </c>
      <c r="AA63" s="99">
        <v>14</v>
      </c>
      <c r="AB63" s="100">
        <v>7000003969</v>
      </c>
      <c r="AC63" s="101">
        <v>14</v>
      </c>
      <c r="AD63" s="138">
        <v>3000002339</v>
      </c>
      <c r="AE63" s="101">
        <v>50</v>
      </c>
      <c r="AF63" s="138">
        <v>6000002957</v>
      </c>
      <c r="AG63" s="15">
        <v>1274079330</v>
      </c>
      <c r="AH63" s="15">
        <v>1537620772</v>
      </c>
      <c r="AI63" s="15">
        <f>+W63-AG63-AH63</f>
        <v>0</v>
      </c>
      <c r="AJ63" s="299"/>
      <c r="AK63" s="299"/>
      <c r="AL63" s="100"/>
      <c r="AM63" s="299"/>
      <c r="AN63" s="99"/>
      <c r="AO63" s="100"/>
      <c r="AP63" s="325"/>
      <c r="AQ63" s="325"/>
      <c r="AR63" s="325"/>
      <c r="AS63" s="325"/>
      <c r="AT63" s="325"/>
      <c r="AU63" s="325"/>
      <c r="AV63" s="143">
        <f>+AJ63-AT63-AU63</f>
        <v>0</v>
      </c>
      <c r="AW63" s="75"/>
      <c r="AX63" s="76">
        <f t="shared" si="5"/>
        <v>29854215005</v>
      </c>
    </row>
    <row r="64" spans="1:87" x14ac:dyDescent="0.2">
      <c r="A64" s="31"/>
      <c r="B64" s="110"/>
      <c r="C64" s="326"/>
      <c r="D64" s="327"/>
      <c r="E64" s="328"/>
      <c r="F64" s="328"/>
      <c r="G64" s="329"/>
      <c r="H64" s="330"/>
      <c r="I64" s="331"/>
      <c r="J64" s="332"/>
      <c r="K64" s="261">
        <v>862849367</v>
      </c>
      <c r="L64" s="318" t="s">
        <v>79</v>
      </c>
      <c r="M64" s="319" t="s">
        <v>80</v>
      </c>
      <c r="N64" s="261" t="s">
        <v>81</v>
      </c>
      <c r="O64" s="320">
        <v>10835</v>
      </c>
      <c r="P64" s="320">
        <v>581063</v>
      </c>
      <c r="Q64" s="321">
        <v>14249</v>
      </c>
      <c r="R64" s="321">
        <v>5000760309</v>
      </c>
      <c r="S64" s="322"/>
      <c r="T64" s="323">
        <v>838503320</v>
      </c>
      <c r="U64" s="323">
        <f>11617173+12728874</f>
        <v>24346047</v>
      </c>
      <c r="V64" s="56">
        <f t="shared" si="60"/>
        <v>0</v>
      </c>
      <c r="W64" s="299">
        <v>20044985631</v>
      </c>
      <c r="X64" s="299">
        <v>21</v>
      </c>
      <c r="Y64" s="100">
        <v>4000003751</v>
      </c>
      <c r="Z64" s="299" t="s">
        <v>49</v>
      </c>
      <c r="AA64" s="99">
        <v>15</v>
      </c>
      <c r="AB64" s="100">
        <v>7000003970</v>
      </c>
      <c r="AC64" s="101">
        <v>13</v>
      </c>
      <c r="AD64" s="138">
        <v>3000002338</v>
      </c>
      <c r="AE64" s="101">
        <v>52</v>
      </c>
      <c r="AF64" s="138">
        <v>6000002961</v>
      </c>
      <c r="AG64" s="15">
        <v>7317174619</v>
      </c>
      <c r="AH64" s="109">
        <v>9424238353</v>
      </c>
      <c r="AI64" s="15">
        <f>+W64-AG64-AH64</f>
        <v>3303572659</v>
      </c>
      <c r="AJ64" s="299"/>
      <c r="AK64" s="299"/>
      <c r="AL64" s="100"/>
      <c r="AM64" s="299"/>
      <c r="AN64" s="99"/>
      <c r="AO64" s="100"/>
      <c r="AP64" s="325"/>
      <c r="AQ64" s="325"/>
      <c r="AR64" s="325"/>
      <c r="AS64" s="325"/>
      <c r="AT64" s="325"/>
      <c r="AU64" s="325"/>
      <c r="AV64" s="143">
        <f>+AJ64-AT64-AU64</f>
        <v>0</v>
      </c>
      <c r="AW64" s="75"/>
      <c r="AX64" s="76">
        <f t="shared" si="5"/>
        <v>0</v>
      </c>
    </row>
    <row r="65" spans="1:87" x14ac:dyDescent="0.2">
      <c r="A65" s="31"/>
      <c r="B65" s="222"/>
      <c r="C65" s="300"/>
      <c r="D65" s="301"/>
      <c r="E65" s="121"/>
      <c r="F65" s="121"/>
      <c r="G65" s="10"/>
      <c r="H65" s="302"/>
      <c r="I65" s="224"/>
      <c r="J65" s="303">
        <f>SUM(J63:J64)</f>
        <v>29854215005</v>
      </c>
      <c r="K65" s="303">
        <f>SUM(K63:K64)</f>
        <v>6997529272</v>
      </c>
      <c r="L65" s="124"/>
      <c r="M65" s="124"/>
      <c r="N65" s="124"/>
      <c r="O65" s="288"/>
      <c r="P65" s="288"/>
      <c r="Q65" s="288"/>
      <c r="R65" s="288"/>
      <c r="S65" s="303">
        <f t="shared" ref="S65:W65" si="75">SUM(S63:S64)</f>
        <v>0</v>
      </c>
      <c r="T65" s="303">
        <f t="shared" si="75"/>
        <v>6808380552</v>
      </c>
      <c r="U65" s="303">
        <f t="shared" si="75"/>
        <v>189148720</v>
      </c>
      <c r="V65" s="303">
        <f t="shared" si="75"/>
        <v>0</v>
      </c>
      <c r="W65" s="303">
        <f t="shared" si="75"/>
        <v>22856685733</v>
      </c>
      <c r="X65" s="287"/>
      <c r="Y65" s="131"/>
      <c r="Z65" s="131"/>
      <c r="AA65" s="131"/>
      <c r="AB65" s="131"/>
      <c r="AC65" s="131"/>
      <c r="AD65" s="131"/>
      <c r="AE65" s="131"/>
      <c r="AF65" s="226"/>
      <c r="AG65" s="124">
        <f t="shared" ref="AG65" si="76">SUM(AG63:AG64)</f>
        <v>8591253949</v>
      </c>
      <c r="AH65" s="303">
        <f t="shared" ref="AH65" si="77">SUM(AH63:AH64)</f>
        <v>10961859125</v>
      </c>
      <c r="AI65" s="303">
        <f t="shared" ref="AI65:AJ65" si="78">SUM(AI63:AI64)</f>
        <v>3303572659</v>
      </c>
      <c r="AJ65" s="303">
        <f t="shared" si="78"/>
        <v>0</v>
      </c>
      <c r="AK65" s="287"/>
      <c r="AL65" s="131"/>
      <c r="AM65" s="131"/>
      <c r="AN65" s="131"/>
      <c r="AO65" s="131"/>
      <c r="AP65" s="131"/>
      <c r="AQ65" s="131"/>
      <c r="AR65" s="131"/>
      <c r="AS65" s="226"/>
      <c r="AT65" s="303">
        <f t="shared" ref="AT65:AV65" si="79">SUM(AT63:AT64)</f>
        <v>0</v>
      </c>
      <c r="AU65" s="303">
        <f t="shared" si="79"/>
        <v>0</v>
      </c>
      <c r="AV65" s="303">
        <f t="shared" si="79"/>
        <v>0</v>
      </c>
      <c r="AW65" s="333"/>
      <c r="AX65" s="303">
        <f t="shared" ref="AX65" si="80">SUM(AX63:AX64)</f>
        <v>29854215005</v>
      </c>
    </row>
    <row r="66" spans="1:87" ht="51" x14ac:dyDescent="0.2">
      <c r="A66" s="31">
        <v>12</v>
      </c>
      <c r="B66" s="31" t="s">
        <v>41</v>
      </c>
      <c r="C66" s="5">
        <v>7953</v>
      </c>
      <c r="D66" s="316">
        <v>122</v>
      </c>
      <c r="E66" s="317">
        <v>206755</v>
      </c>
      <c r="F66" s="317" t="s">
        <v>76</v>
      </c>
      <c r="G66" s="200">
        <v>900587801</v>
      </c>
      <c r="H66" s="9" t="s">
        <v>86</v>
      </c>
      <c r="I66" s="92" t="s">
        <v>87</v>
      </c>
      <c r="J66" s="260">
        <v>2968931273</v>
      </c>
      <c r="K66" s="261">
        <v>292699877</v>
      </c>
      <c r="L66" s="318" t="s">
        <v>79</v>
      </c>
      <c r="M66" s="319" t="s">
        <v>80</v>
      </c>
      <c r="N66" s="261" t="s">
        <v>49</v>
      </c>
      <c r="O66" s="320">
        <v>10794</v>
      </c>
      <c r="P66" s="320">
        <v>580974</v>
      </c>
      <c r="Q66" s="321">
        <v>14635</v>
      </c>
      <c r="R66" s="321">
        <v>5000762477</v>
      </c>
      <c r="S66" s="322"/>
      <c r="T66" s="323">
        <v>286611293</v>
      </c>
      <c r="U66" s="323">
        <v>6088584</v>
      </c>
      <c r="V66" s="56">
        <f t="shared" si="60"/>
        <v>0</v>
      </c>
      <c r="W66" s="299">
        <v>664826966</v>
      </c>
      <c r="X66" s="299">
        <v>15</v>
      </c>
      <c r="Y66" s="100">
        <v>4000003745</v>
      </c>
      <c r="Z66" s="299" t="s">
        <v>81</v>
      </c>
      <c r="AA66" s="299">
        <v>20</v>
      </c>
      <c r="AB66" s="100">
        <v>7000004026</v>
      </c>
      <c r="AC66" s="101">
        <v>25</v>
      </c>
      <c r="AD66" s="138">
        <v>3000002356</v>
      </c>
      <c r="AE66" s="101">
        <v>56</v>
      </c>
      <c r="AF66" s="138">
        <v>6000002976</v>
      </c>
      <c r="AG66" s="15">
        <v>382142417</v>
      </c>
      <c r="AH66" s="15">
        <v>282684549</v>
      </c>
      <c r="AI66" s="15">
        <f>+W66-AG66-AH66</f>
        <v>0</v>
      </c>
      <c r="AJ66" s="299"/>
      <c r="AK66" s="299"/>
      <c r="AL66" s="100"/>
      <c r="AM66" s="299"/>
      <c r="AN66" s="299"/>
      <c r="AO66" s="100"/>
      <c r="AP66" s="325"/>
      <c r="AQ66" s="325"/>
      <c r="AR66" s="325"/>
      <c r="AS66" s="325"/>
      <c r="AT66" s="325"/>
      <c r="AU66" s="325"/>
      <c r="AV66" s="143">
        <f>+AJ66-AT66-AU66</f>
        <v>0</v>
      </c>
      <c r="AW66" s="75"/>
      <c r="AX66" s="76">
        <f t="shared" si="5"/>
        <v>2968931273</v>
      </c>
    </row>
    <row r="67" spans="1:87" x14ac:dyDescent="0.2">
      <c r="A67" s="31"/>
      <c r="B67" s="110"/>
      <c r="C67" s="5"/>
      <c r="D67" s="316"/>
      <c r="E67" s="317"/>
      <c r="F67" s="317"/>
      <c r="G67" s="200"/>
      <c r="H67" s="9"/>
      <c r="I67" s="54"/>
      <c r="J67" s="260"/>
      <c r="K67" s="261">
        <v>177963084</v>
      </c>
      <c r="L67" s="318" t="s">
        <v>79</v>
      </c>
      <c r="M67" s="319" t="s">
        <v>80</v>
      </c>
      <c r="N67" s="261" t="s">
        <v>81</v>
      </c>
      <c r="O67" s="320">
        <v>10794</v>
      </c>
      <c r="P67" s="320">
        <v>580974</v>
      </c>
      <c r="Q67" s="321">
        <v>14635</v>
      </c>
      <c r="R67" s="321">
        <v>5000762477</v>
      </c>
      <c r="S67" s="322"/>
      <c r="T67" s="323">
        <v>172741370</v>
      </c>
      <c r="U67" s="323">
        <f>4741305+480409</f>
        <v>5221714</v>
      </c>
      <c r="V67" s="56">
        <f t="shared" si="60"/>
        <v>0</v>
      </c>
      <c r="W67" s="299">
        <v>1833441346</v>
      </c>
      <c r="X67" s="299">
        <v>23</v>
      </c>
      <c r="Y67" s="100">
        <v>4000003753</v>
      </c>
      <c r="Z67" s="299" t="s">
        <v>49</v>
      </c>
      <c r="AA67" s="299">
        <v>19</v>
      </c>
      <c r="AB67" s="100">
        <v>7000004025</v>
      </c>
      <c r="AC67" s="101">
        <v>36</v>
      </c>
      <c r="AD67" s="138">
        <v>3000002374</v>
      </c>
      <c r="AE67" s="101">
        <v>54</v>
      </c>
      <c r="AF67" s="138">
        <v>6000002972</v>
      </c>
      <c r="AG67" s="109">
        <v>431576187</v>
      </c>
      <c r="AH67" s="109">
        <v>1397543659</v>
      </c>
      <c r="AI67" s="15">
        <f>+W67-AG67-AH67</f>
        <v>4321500</v>
      </c>
      <c r="AJ67" s="299"/>
      <c r="AK67" s="299"/>
      <c r="AL67" s="100"/>
      <c r="AM67" s="299"/>
      <c r="AN67" s="299"/>
      <c r="AO67" s="100"/>
      <c r="AP67" s="325"/>
      <c r="AQ67" s="325"/>
      <c r="AR67" s="325"/>
      <c r="AS67" s="325"/>
      <c r="AT67" s="325"/>
      <c r="AU67" s="325"/>
      <c r="AV67" s="143">
        <f>+AJ67-AT67-AU67</f>
        <v>0</v>
      </c>
      <c r="AW67" s="75"/>
      <c r="AX67" s="76">
        <f t="shared" si="5"/>
        <v>0</v>
      </c>
    </row>
    <row r="68" spans="1:87" x14ac:dyDescent="0.2">
      <c r="A68" s="31"/>
      <c r="B68" s="222"/>
      <c r="C68" s="300"/>
      <c r="D68" s="301"/>
      <c r="E68" s="121"/>
      <c r="F68" s="121"/>
      <c r="G68" s="10"/>
      <c r="H68" s="302"/>
      <c r="I68" s="224"/>
      <c r="J68" s="303">
        <f>SUM(J66:J67)</f>
        <v>2968931273</v>
      </c>
      <c r="K68" s="303">
        <f>SUM(K66:K67)</f>
        <v>470662961</v>
      </c>
      <c r="L68" s="124"/>
      <c r="M68" s="124"/>
      <c r="N68" s="124"/>
      <c r="O68" s="288"/>
      <c r="P68" s="288"/>
      <c r="Q68" s="288"/>
      <c r="R68" s="288"/>
      <c r="S68" s="303">
        <f t="shared" ref="S68" si="81">SUM(S66:S67)</f>
        <v>0</v>
      </c>
      <c r="T68" s="303">
        <f t="shared" ref="T68:U68" si="82">SUM(T66:T67)</f>
        <v>459352663</v>
      </c>
      <c r="U68" s="303">
        <f t="shared" si="82"/>
        <v>11310298</v>
      </c>
      <c r="V68" s="303">
        <f t="shared" ref="V68" si="83">SUM(V66:V67)</f>
        <v>0</v>
      </c>
      <c r="W68" s="303">
        <f t="shared" ref="W68" si="84">SUM(W66:W67)</f>
        <v>2498268312</v>
      </c>
      <c r="X68" s="287"/>
      <c r="Y68" s="131"/>
      <c r="Z68" s="131"/>
      <c r="AA68" s="131"/>
      <c r="AB68" s="131"/>
      <c r="AC68" s="131"/>
      <c r="AD68" s="131"/>
      <c r="AE68" s="131"/>
      <c r="AF68" s="226"/>
      <c r="AG68" s="303">
        <f t="shared" ref="AG68" si="85">SUM(AG66:AG67)</f>
        <v>813718604</v>
      </c>
      <c r="AH68" s="303">
        <f t="shared" ref="AH68" si="86">SUM(AH66:AH67)</f>
        <v>1680228208</v>
      </c>
      <c r="AI68" s="303">
        <f t="shared" ref="AI68:AJ68" si="87">SUM(AI66:AI67)</f>
        <v>4321500</v>
      </c>
      <c r="AJ68" s="303">
        <f t="shared" si="87"/>
        <v>0</v>
      </c>
      <c r="AK68" s="287"/>
      <c r="AL68" s="131"/>
      <c r="AM68" s="131"/>
      <c r="AN68" s="131"/>
      <c r="AO68" s="131"/>
      <c r="AP68" s="131"/>
      <c r="AQ68" s="131"/>
      <c r="AR68" s="131"/>
      <c r="AS68" s="226"/>
      <c r="AT68" s="303">
        <f t="shared" ref="AT68:AV68" si="88">SUM(AT66:AT67)</f>
        <v>0</v>
      </c>
      <c r="AU68" s="303">
        <f t="shared" si="88"/>
        <v>0</v>
      </c>
      <c r="AV68" s="303">
        <f t="shared" si="88"/>
        <v>0</v>
      </c>
      <c r="AW68" s="333"/>
      <c r="AX68" s="303">
        <f t="shared" ref="AX68" si="89">SUM(AX66:AX67)</f>
        <v>2968931273</v>
      </c>
    </row>
    <row r="69" spans="1:87" ht="39" customHeight="1" x14ac:dyDescent="0.2">
      <c r="A69" s="31">
        <v>13</v>
      </c>
      <c r="B69" s="31" t="s">
        <v>41</v>
      </c>
      <c r="C69" s="5">
        <v>7953</v>
      </c>
      <c r="D69" s="316">
        <v>122</v>
      </c>
      <c r="E69" s="317">
        <v>206761</v>
      </c>
      <c r="F69" s="317" t="s">
        <v>76</v>
      </c>
      <c r="G69" s="200">
        <v>900587778</v>
      </c>
      <c r="H69" s="9" t="s">
        <v>86</v>
      </c>
      <c r="I69" s="92" t="s">
        <v>88</v>
      </c>
      <c r="J69" s="260">
        <v>10884452155</v>
      </c>
      <c r="K69" s="261">
        <v>60092738</v>
      </c>
      <c r="L69" s="318" t="s">
        <v>89</v>
      </c>
      <c r="M69" s="319" t="s">
        <v>80</v>
      </c>
      <c r="N69" s="261" t="s">
        <v>49</v>
      </c>
      <c r="O69" s="320">
        <v>10836</v>
      </c>
      <c r="P69" s="320">
        <v>581066</v>
      </c>
      <c r="Q69" s="321">
        <v>14762</v>
      </c>
      <c r="R69" s="321">
        <v>5000763565</v>
      </c>
      <c r="S69" s="322"/>
      <c r="T69" s="323">
        <v>59243954</v>
      </c>
      <c r="U69" s="323">
        <v>848784</v>
      </c>
      <c r="V69" s="56">
        <f t="shared" si="60"/>
        <v>0</v>
      </c>
      <c r="W69" s="299">
        <v>1649951840</v>
      </c>
      <c r="X69" s="299">
        <v>11</v>
      </c>
      <c r="Y69" s="100">
        <v>4000003741</v>
      </c>
      <c r="Z69" s="299" t="s">
        <v>81</v>
      </c>
      <c r="AA69" s="100">
        <v>22</v>
      </c>
      <c r="AB69" s="100">
        <v>7000004049</v>
      </c>
      <c r="AC69" s="101">
        <v>46</v>
      </c>
      <c r="AD69" s="138">
        <v>3000002392</v>
      </c>
      <c r="AE69" s="101">
        <v>59</v>
      </c>
      <c r="AF69" s="138">
        <v>6000002996</v>
      </c>
      <c r="AG69" s="101">
        <v>642590450</v>
      </c>
      <c r="AH69" s="101">
        <v>1007341040</v>
      </c>
      <c r="AI69" s="15">
        <f>+W69-AG69-AH69</f>
        <v>20350</v>
      </c>
      <c r="AJ69" s="299"/>
      <c r="AK69" s="299"/>
      <c r="AL69" s="100"/>
      <c r="AM69" s="299"/>
      <c r="AN69" s="100"/>
      <c r="AO69" s="100"/>
      <c r="AP69" s="325"/>
      <c r="AQ69" s="325"/>
      <c r="AR69" s="325"/>
      <c r="AS69" s="325"/>
      <c r="AT69" s="325"/>
      <c r="AU69" s="325"/>
      <c r="AV69" s="143">
        <f>+AJ69-AT69-AU69</f>
        <v>0</v>
      </c>
      <c r="AW69" s="75"/>
      <c r="AX69" s="76">
        <f t="shared" si="5"/>
        <v>10884452155</v>
      </c>
    </row>
    <row r="70" spans="1:87" ht="39" customHeight="1" x14ac:dyDescent="0.2">
      <c r="A70" s="31"/>
      <c r="B70" s="110"/>
      <c r="C70" s="5"/>
      <c r="D70" s="316"/>
      <c r="E70" s="317"/>
      <c r="F70" s="317"/>
      <c r="G70" s="200"/>
      <c r="H70" s="9"/>
      <c r="I70" s="54"/>
      <c r="J70" s="260"/>
      <c r="K70" s="261">
        <v>249682586</v>
      </c>
      <c r="L70" s="318" t="s">
        <v>89</v>
      </c>
      <c r="M70" s="319" t="s">
        <v>80</v>
      </c>
      <c r="N70" s="261" t="s">
        <v>81</v>
      </c>
      <c r="O70" s="320">
        <v>10836</v>
      </c>
      <c r="P70" s="320">
        <v>581066</v>
      </c>
      <c r="Q70" s="321">
        <v>14762</v>
      </c>
      <c r="R70" s="321">
        <v>5000763565</v>
      </c>
      <c r="S70" s="322"/>
      <c r="T70" s="323">
        <v>248048900</v>
      </c>
      <c r="U70" s="323">
        <v>1633686</v>
      </c>
      <c r="V70" s="56">
        <f t="shared" si="60"/>
        <v>0</v>
      </c>
      <c r="W70" s="299">
        <v>8924724991</v>
      </c>
      <c r="X70" s="299">
        <v>19</v>
      </c>
      <c r="Y70" s="100">
        <v>4000003749</v>
      </c>
      <c r="Z70" s="299" t="s">
        <v>49</v>
      </c>
      <c r="AA70" s="100">
        <v>23</v>
      </c>
      <c r="AB70" s="100">
        <v>7000004050</v>
      </c>
      <c r="AC70" s="101">
        <v>49</v>
      </c>
      <c r="AD70" s="138">
        <v>3000002396</v>
      </c>
      <c r="AE70" s="101">
        <v>60</v>
      </c>
      <c r="AF70" s="138">
        <v>6000002999</v>
      </c>
      <c r="AG70" s="101">
        <v>2617034510</v>
      </c>
      <c r="AH70" s="101">
        <v>6295029016</v>
      </c>
      <c r="AI70" s="15">
        <f>+W70-AG70-AH70</f>
        <v>12661465</v>
      </c>
      <c r="AJ70" s="299"/>
      <c r="AK70" s="299"/>
      <c r="AL70" s="100"/>
      <c r="AM70" s="299"/>
      <c r="AN70" s="100"/>
      <c r="AO70" s="100"/>
      <c r="AP70" s="325"/>
      <c r="AQ70" s="325"/>
      <c r="AR70" s="325"/>
      <c r="AS70" s="325"/>
      <c r="AT70" s="325"/>
      <c r="AU70" s="325"/>
      <c r="AV70" s="143">
        <f>+AJ70-AT70-AU70</f>
        <v>0</v>
      </c>
      <c r="AW70" s="75"/>
      <c r="AX70" s="76">
        <f t="shared" ref="AX70:AX76" si="90">+J70-AV70</f>
        <v>0</v>
      </c>
    </row>
    <row r="71" spans="1:87" x14ac:dyDescent="0.2">
      <c r="A71" s="31"/>
      <c r="B71" s="222"/>
      <c r="C71" s="300"/>
      <c r="D71" s="301"/>
      <c r="E71" s="121"/>
      <c r="F71" s="121"/>
      <c r="G71" s="10"/>
      <c r="H71" s="302"/>
      <c r="I71" s="224"/>
      <c r="J71" s="303">
        <f>SUM(J69:J70)</f>
        <v>10884452155</v>
      </c>
      <c r="K71" s="303">
        <f>SUM(K69:K70)</f>
        <v>309775324</v>
      </c>
      <c r="L71" s="124"/>
      <c r="M71" s="124"/>
      <c r="N71" s="124"/>
      <c r="O71" s="288"/>
      <c r="P71" s="288"/>
      <c r="Q71" s="288"/>
      <c r="R71" s="288"/>
      <c r="S71" s="303">
        <f t="shared" ref="S71:W71" si="91">SUM(S69:S70)</f>
        <v>0</v>
      </c>
      <c r="T71" s="303">
        <f t="shared" si="91"/>
        <v>307292854</v>
      </c>
      <c r="U71" s="303">
        <f t="shared" si="91"/>
        <v>2482470</v>
      </c>
      <c r="V71" s="303">
        <f t="shared" si="91"/>
        <v>0</v>
      </c>
      <c r="W71" s="303">
        <f t="shared" si="91"/>
        <v>10574676831</v>
      </c>
      <c r="X71" s="287"/>
      <c r="Y71" s="131"/>
      <c r="Z71" s="131"/>
      <c r="AA71" s="131"/>
      <c r="AB71" s="131"/>
      <c r="AC71" s="131"/>
      <c r="AD71" s="131"/>
      <c r="AE71" s="131"/>
      <c r="AF71" s="226"/>
      <c r="AG71" s="303">
        <f t="shared" ref="AG71" si="92">SUM(AG69:AG70)</f>
        <v>3259624960</v>
      </c>
      <c r="AH71" s="303">
        <f t="shared" ref="AH71" si="93">SUM(AH69:AH70)</f>
        <v>7302370056</v>
      </c>
      <c r="AI71" s="303">
        <f t="shared" ref="AI71:AJ71" si="94">SUM(AI69:AI70)</f>
        <v>12681815</v>
      </c>
      <c r="AJ71" s="303">
        <f t="shared" si="94"/>
        <v>0</v>
      </c>
      <c r="AK71" s="287"/>
      <c r="AL71" s="131"/>
      <c r="AM71" s="131"/>
      <c r="AN71" s="131"/>
      <c r="AO71" s="131"/>
      <c r="AP71" s="131"/>
      <c r="AQ71" s="131"/>
      <c r="AR71" s="131"/>
      <c r="AS71" s="226"/>
      <c r="AT71" s="303">
        <f t="shared" ref="AT71:AV71" si="95">SUM(AT69:AT70)</f>
        <v>0</v>
      </c>
      <c r="AU71" s="303">
        <f t="shared" si="95"/>
        <v>0</v>
      </c>
      <c r="AV71" s="303">
        <f t="shared" si="95"/>
        <v>0</v>
      </c>
      <c r="AW71" s="333"/>
      <c r="AX71" s="303">
        <f t="shared" ref="AX71" si="96">SUM(AX69:AX70)</f>
        <v>10884452155</v>
      </c>
    </row>
    <row r="72" spans="1:87" ht="38.25" x14ac:dyDescent="0.2">
      <c r="A72" s="31">
        <v>14</v>
      </c>
      <c r="B72" s="31" t="s">
        <v>41</v>
      </c>
      <c r="C72" s="5">
        <v>7953</v>
      </c>
      <c r="D72" s="317">
        <v>122</v>
      </c>
      <c r="E72" s="317">
        <v>208392</v>
      </c>
      <c r="F72" s="317" t="s">
        <v>76</v>
      </c>
      <c r="G72" s="317">
        <v>900599360</v>
      </c>
      <c r="H72" s="9" t="s">
        <v>90</v>
      </c>
      <c r="I72" s="54" t="s">
        <v>91</v>
      </c>
      <c r="J72" s="260">
        <v>8786315781</v>
      </c>
      <c r="K72" s="261">
        <v>2239504175</v>
      </c>
      <c r="L72" s="318" t="s">
        <v>89</v>
      </c>
      <c r="M72" s="319" t="s">
        <v>80</v>
      </c>
      <c r="N72" s="261" t="s">
        <v>49</v>
      </c>
      <c r="O72" s="320">
        <v>10838</v>
      </c>
      <c r="P72" s="320">
        <v>581078</v>
      </c>
      <c r="Q72" s="320">
        <v>15196</v>
      </c>
      <c r="R72" s="320">
        <v>5000765838</v>
      </c>
      <c r="S72" s="323"/>
      <c r="T72" s="323">
        <v>2179554357</v>
      </c>
      <c r="U72" s="323">
        <f>44377060+15572758</f>
        <v>59949818</v>
      </c>
      <c r="V72" s="56">
        <f t="shared" si="60"/>
        <v>0</v>
      </c>
      <c r="W72" s="299">
        <v>5735747826</v>
      </c>
      <c r="X72" s="299">
        <v>24</v>
      </c>
      <c r="Y72" s="100">
        <v>4000003754</v>
      </c>
      <c r="Z72" s="299" t="s">
        <v>49</v>
      </c>
      <c r="AA72" s="100">
        <v>25</v>
      </c>
      <c r="AB72" s="100">
        <v>7000004102</v>
      </c>
      <c r="AC72" s="101">
        <v>58</v>
      </c>
      <c r="AD72" s="138">
        <v>3000002409</v>
      </c>
      <c r="AE72" s="101">
        <v>62</v>
      </c>
      <c r="AF72" s="138">
        <v>6000003015</v>
      </c>
      <c r="AG72" s="109"/>
      <c r="AH72" s="15">
        <v>4220762939</v>
      </c>
      <c r="AI72" s="15">
        <f>+W72-AG72-AH72</f>
        <v>1514984887</v>
      </c>
      <c r="AJ72" s="299"/>
      <c r="AK72" s="299"/>
      <c r="AL72" s="100"/>
      <c r="AM72" s="299"/>
      <c r="AN72" s="100"/>
      <c r="AO72" s="100"/>
      <c r="AP72" s="105"/>
      <c r="AQ72" s="105"/>
      <c r="AR72" s="105"/>
      <c r="AS72" s="105"/>
      <c r="AT72" s="105"/>
      <c r="AU72" s="105"/>
      <c r="AV72" s="143">
        <f>+AJ72-AT72-AU72</f>
        <v>0</v>
      </c>
      <c r="AW72" s="75"/>
      <c r="AX72" s="76">
        <f t="shared" si="90"/>
        <v>8786315781</v>
      </c>
    </row>
    <row r="73" spans="1:87" s="196" customFormat="1" x14ac:dyDescent="0.2">
      <c r="A73" s="31"/>
      <c r="B73" s="110"/>
      <c r="C73" s="334"/>
      <c r="D73" s="335"/>
      <c r="E73" s="31"/>
      <c r="F73" s="31"/>
      <c r="G73" s="336"/>
      <c r="H73" s="244"/>
      <c r="I73" s="244"/>
      <c r="J73" s="337"/>
      <c r="K73" s="261">
        <v>232711880</v>
      </c>
      <c r="L73" s="318" t="s">
        <v>89</v>
      </c>
      <c r="M73" s="319" t="s">
        <v>80</v>
      </c>
      <c r="N73" s="261" t="s">
        <v>81</v>
      </c>
      <c r="O73" s="338">
        <v>10838</v>
      </c>
      <c r="P73" s="338">
        <v>581078</v>
      </c>
      <c r="Q73" s="339">
        <v>15196</v>
      </c>
      <c r="R73" s="339">
        <v>5000765838</v>
      </c>
      <c r="S73" s="112"/>
      <c r="T73" s="188">
        <v>226740906</v>
      </c>
      <c r="U73" s="188">
        <v>5970974</v>
      </c>
      <c r="V73" s="56">
        <f t="shared" si="60"/>
        <v>0</v>
      </c>
      <c r="W73" s="299">
        <v>578351900</v>
      </c>
      <c r="X73" s="299">
        <v>16</v>
      </c>
      <c r="Y73" s="100">
        <v>4000003746</v>
      </c>
      <c r="Z73" s="299" t="s">
        <v>81</v>
      </c>
      <c r="AA73" s="100">
        <v>26</v>
      </c>
      <c r="AB73" s="100">
        <v>7000004103</v>
      </c>
      <c r="AC73" s="101">
        <v>62</v>
      </c>
      <c r="AD73" s="138">
        <v>3000002414</v>
      </c>
      <c r="AE73" s="101">
        <v>63</v>
      </c>
      <c r="AF73" s="138">
        <v>6000003021</v>
      </c>
      <c r="AG73" s="109"/>
      <c r="AH73" s="270">
        <v>578351900</v>
      </c>
      <c r="AI73" s="109">
        <f>+W73-AG73-AH73</f>
        <v>0</v>
      </c>
      <c r="AJ73" s="299"/>
      <c r="AK73" s="299"/>
      <c r="AL73" s="100"/>
      <c r="AM73" s="299"/>
      <c r="AN73" s="100"/>
      <c r="AO73" s="100"/>
      <c r="AP73" s="105"/>
      <c r="AQ73" s="105"/>
      <c r="AR73" s="325"/>
      <c r="AS73" s="141"/>
      <c r="AT73" s="105"/>
      <c r="AU73" s="268"/>
      <c r="AV73" s="105">
        <f>+AJ73-AT73-AU73</f>
        <v>0</v>
      </c>
      <c r="AW73" s="243"/>
      <c r="AX73" s="76">
        <f t="shared" si="90"/>
        <v>0</v>
      </c>
      <c r="AY73" s="20"/>
      <c r="AZ73" s="11"/>
      <c r="BA73" s="11"/>
      <c r="BB73" s="11"/>
      <c r="BC73" s="11"/>
      <c r="BD73" s="11"/>
      <c r="BE73" s="11"/>
      <c r="BF73" s="11"/>
      <c r="BG73" s="11"/>
      <c r="BH73" s="11"/>
      <c r="BI73" s="11"/>
      <c r="BJ73" s="11"/>
      <c r="BK73" s="11"/>
      <c r="BL73" s="11"/>
      <c r="BM73" s="11"/>
      <c r="BN73" s="11"/>
      <c r="BO73" s="11"/>
      <c r="BP73" s="11"/>
      <c r="BQ73" s="11"/>
      <c r="BR73" s="11"/>
      <c r="BS73" s="11"/>
      <c r="BT73" s="11"/>
      <c r="BU73" s="11"/>
      <c r="BV73" s="11"/>
      <c r="BW73" s="11"/>
      <c r="BX73" s="11"/>
      <c r="BY73" s="11"/>
      <c r="BZ73" s="11"/>
      <c r="CA73" s="11"/>
      <c r="CB73" s="11"/>
      <c r="CC73" s="11"/>
      <c r="CD73" s="11"/>
      <c r="CE73" s="11"/>
      <c r="CF73" s="11"/>
      <c r="CG73" s="11"/>
      <c r="CH73" s="11"/>
      <c r="CI73" s="11"/>
    </row>
    <row r="74" spans="1:87" s="196" customFormat="1" x14ac:dyDescent="0.2">
      <c r="A74" s="31"/>
      <c r="B74" s="222"/>
      <c r="C74" s="300"/>
      <c r="D74" s="340"/>
      <c r="E74" s="301"/>
      <c r="F74" s="121"/>
      <c r="G74" s="121"/>
      <c r="H74" s="10"/>
      <c r="I74" s="302"/>
      <c r="J74" s="303">
        <f>SUM(J72:J73)</f>
        <v>8786315781</v>
      </c>
      <c r="K74" s="303">
        <f>SUM(K72:K73)</f>
        <v>2472216055</v>
      </c>
      <c r="L74" s="303">
        <f>SUM(L72:L73)</f>
        <v>0</v>
      </c>
      <c r="M74" s="124"/>
      <c r="N74" s="124"/>
      <c r="O74" s="124"/>
      <c r="P74" s="288"/>
      <c r="Q74" s="288"/>
      <c r="R74" s="288"/>
      <c r="S74" s="303">
        <f t="shared" ref="S74:U74" si="97">SUM(S72:S73)</f>
        <v>0</v>
      </c>
      <c r="T74" s="303">
        <f t="shared" si="97"/>
        <v>2406295263</v>
      </c>
      <c r="U74" s="303">
        <f t="shared" si="97"/>
        <v>65920792</v>
      </c>
      <c r="V74" s="303">
        <f t="shared" ref="V74" si="98">SUM(V72:V73)</f>
        <v>0</v>
      </c>
      <c r="W74" s="303">
        <f t="shared" ref="W74" si="99">SUM(W72:W73)</f>
        <v>6314099726</v>
      </c>
      <c r="X74" s="303"/>
      <c r="Y74" s="287"/>
      <c r="Z74" s="131"/>
      <c r="AA74" s="131"/>
      <c r="AB74" s="131"/>
      <c r="AC74" s="131"/>
      <c r="AD74" s="131"/>
      <c r="AE74" s="131"/>
      <c r="AF74" s="131"/>
      <c r="AG74" s="226"/>
      <c r="AH74" s="303">
        <f t="shared" ref="AH74" si="100">SUM(AH72:AH73)</f>
        <v>4799114839</v>
      </c>
      <c r="AI74" s="303">
        <f t="shared" ref="AI74:AJ74" si="101">SUM(AI72:AI73)</f>
        <v>1514984887</v>
      </c>
      <c r="AJ74" s="303">
        <f t="shared" si="101"/>
        <v>0</v>
      </c>
      <c r="AK74" s="303"/>
      <c r="AL74" s="287"/>
      <c r="AM74" s="131"/>
      <c r="AN74" s="131"/>
      <c r="AO74" s="131"/>
      <c r="AP74" s="131"/>
      <c r="AQ74" s="131"/>
      <c r="AR74" s="131"/>
      <c r="AS74" s="131"/>
      <c r="AT74" s="303">
        <f t="shared" ref="AT74:AX74" si="102">SUM(AT72:AT73)</f>
        <v>0</v>
      </c>
      <c r="AU74" s="303">
        <f t="shared" si="102"/>
        <v>0</v>
      </c>
      <c r="AV74" s="303">
        <f t="shared" si="102"/>
        <v>0</v>
      </c>
      <c r="AW74" s="333"/>
      <c r="AX74" s="303">
        <f t="shared" si="102"/>
        <v>8786315781</v>
      </c>
      <c r="AY74" s="341"/>
      <c r="AZ74" s="11"/>
      <c r="BA74" s="11"/>
      <c r="BB74" s="11"/>
      <c r="BC74" s="11"/>
      <c r="BD74" s="11"/>
      <c r="BE74" s="11"/>
      <c r="BF74" s="11"/>
      <c r="BG74" s="11"/>
      <c r="BH74" s="11"/>
      <c r="BI74" s="11"/>
      <c r="BJ74" s="11"/>
      <c r="BK74" s="11"/>
      <c r="BL74" s="11"/>
      <c r="BM74" s="11"/>
      <c r="BN74" s="11"/>
      <c r="BO74" s="11"/>
      <c r="BP74" s="11"/>
      <c r="BQ74" s="11"/>
      <c r="BR74" s="11"/>
      <c r="BS74" s="11"/>
      <c r="BT74" s="11"/>
      <c r="BU74" s="11"/>
      <c r="BV74" s="11"/>
      <c r="BW74" s="11"/>
      <c r="BX74" s="11"/>
      <c r="BY74" s="11"/>
      <c r="BZ74" s="11"/>
      <c r="CA74" s="11"/>
      <c r="CB74" s="11"/>
      <c r="CC74" s="11"/>
      <c r="CD74" s="11"/>
      <c r="CE74" s="11"/>
      <c r="CF74" s="11"/>
      <c r="CG74" s="11"/>
      <c r="CH74" s="11"/>
      <c r="CI74" s="11"/>
    </row>
    <row r="75" spans="1:87" s="196" customFormat="1" ht="51" x14ac:dyDescent="0.2">
      <c r="A75" s="31">
        <v>15</v>
      </c>
      <c r="B75" s="199" t="s">
        <v>92</v>
      </c>
      <c r="C75" s="342">
        <v>7953</v>
      </c>
      <c r="D75" s="135">
        <v>122</v>
      </c>
      <c r="E75" s="31">
        <v>210344</v>
      </c>
      <c r="F75" s="31" t="s">
        <v>76</v>
      </c>
      <c r="G75" s="317">
        <v>900513031</v>
      </c>
      <c r="H75" s="9" t="s">
        <v>93</v>
      </c>
      <c r="I75" s="54" t="s">
        <v>94</v>
      </c>
      <c r="J75" s="337">
        <v>3782159112</v>
      </c>
      <c r="K75" s="112">
        <v>968953340</v>
      </c>
      <c r="L75" s="318" t="s">
        <v>89</v>
      </c>
      <c r="M75" s="319" t="s">
        <v>80</v>
      </c>
      <c r="N75" s="261" t="s">
        <v>49</v>
      </c>
      <c r="O75" s="320">
        <v>10795</v>
      </c>
      <c r="P75" s="343">
        <v>580975</v>
      </c>
      <c r="Q75" s="98">
        <v>16705</v>
      </c>
      <c r="R75" s="98">
        <v>5000773820</v>
      </c>
      <c r="S75" s="94"/>
      <c r="T75" s="188">
        <v>940118040</v>
      </c>
      <c r="U75" s="188">
        <f>17093040+11742260</f>
        <v>28835300</v>
      </c>
      <c r="V75" s="56">
        <f t="shared" si="60"/>
        <v>0</v>
      </c>
      <c r="W75" s="113">
        <v>424596366</v>
      </c>
      <c r="X75" s="299">
        <v>14</v>
      </c>
      <c r="Y75" s="100">
        <v>4000003744</v>
      </c>
      <c r="Z75" s="299" t="s">
        <v>81</v>
      </c>
      <c r="AA75" s="299">
        <v>27</v>
      </c>
      <c r="AB75" s="100">
        <v>7000004510</v>
      </c>
      <c r="AC75" s="101">
        <v>67</v>
      </c>
      <c r="AD75" s="138">
        <v>3000002420</v>
      </c>
      <c r="AE75" s="101">
        <v>64</v>
      </c>
      <c r="AF75" s="138">
        <v>6000003039</v>
      </c>
      <c r="AG75" s="109"/>
      <c r="AH75" s="344">
        <v>424596366</v>
      </c>
      <c r="AI75" s="15">
        <f t="shared" ref="AI75:AI76" si="103">+W75-AG75-AH75</f>
        <v>0</v>
      </c>
      <c r="AJ75" s="189"/>
      <c r="AK75" s="137"/>
      <c r="AL75" s="100"/>
      <c r="AM75" s="345"/>
      <c r="AN75" s="345"/>
      <c r="AO75" s="345"/>
      <c r="AP75" s="105"/>
      <c r="AQ75" s="105"/>
      <c r="AR75" s="325"/>
      <c r="AS75" s="141"/>
      <c r="AT75" s="105"/>
      <c r="AU75" s="147"/>
      <c r="AV75" s="143">
        <f>+AJ75-AT75-AU75</f>
        <v>0</v>
      </c>
      <c r="AW75" s="75"/>
      <c r="AX75" s="76">
        <f t="shared" si="90"/>
        <v>3782159112</v>
      </c>
      <c r="AY75" s="20"/>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11"/>
      <c r="CA75" s="11"/>
      <c r="CB75" s="11"/>
      <c r="CC75" s="11"/>
      <c r="CD75" s="11"/>
      <c r="CE75" s="11"/>
      <c r="CF75" s="11"/>
      <c r="CG75" s="11"/>
      <c r="CH75" s="11"/>
      <c r="CI75" s="11"/>
    </row>
    <row r="76" spans="1:87" s="196" customFormat="1" x14ac:dyDescent="0.2">
      <c r="A76" s="335"/>
      <c r="B76" s="346"/>
      <c r="C76" s="347"/>
      <c r="D76" s="259"/>
      <c r="E76" s="31"/>
      <c r="F76" s="31"/>
      <c r="G76" s="336"/>
      <c r="H76" s="244"/>
      <c r="I76" s="244"/>
      <c r="J76" s="337"/>
      <c r="K76" s="112">
        <v>215349660</v>
      </c>
      <c r="L76" s="318" t="s">
        <v>89</v>
      </c>
      <c r="M76" s="319" t="s">
        <v>80</v>
      </c>
      <c r="N76" s="261" t="s">
        <v>81</v>
      </c>
      <c r="O76" s="348">
        <v>10795</v>
      </c>
      <c r="P76" s="343">
        <v>580975</v>
      </c>
      <c r="Q76" s="98">
        <v>16705</v>
      </c>
      <c r="R76" s="98">
        <v>5000773820</v>
      </c>
      <c r="S76" s="94"/>
      <c r="T76" s="188">
        <v>208474371</v>
      </c>
      <c r="U76" s="188">
        <f>3758187+3117102</f>
        <v>6875289</v>
      </c>
      <c r="V76" s="56">
        <f t="shared" si="60"/>
        <v>0</v>
      </c>
      <c r="W76" s="113">
        <v>2173259746</v>
      </c>
      <c r="X76" s="299">
        <v>22</v>
      </c>
      <c r="Y76" s="100">
        <v>4000003752</v>
      </c>
      <c r="Z76" s="299" t="s">
        <v>49</v>
      </c>
      <c r="AA76" s="299">
        <v>28</v>
      </c>
      <c r="AB76" s="100">
        <v>7000004511</v>
      </c>
      <c r="AC76" s="101">
        <v>65</v>
      </c>
      <c r="AD76" s="138">
        <v>3000002418</v>
      </c>
      <c r="AE76" s="101">
        <v>65</v>
      </c>
      <c r="AF76" s="138">
        <v>6000003043</v>
      </c>
      <c r="AG76" s="109"/>
      <c r="AH76" s="344">
        <v>2173259746</v>
      </c>
      <c r="AI76" s="15">
        <f t="shared" si="103"/>
        <v>0</v>
      </c>
      <c r="AJ76" s="189"/>
      <c r="AK76" s="137"/>
      <c r="AL76" s="100"/>
      <c r="AM76" s="345"/>
      <c r="AN76" s="345"/>
      <c r="AO76" s="345"/>
      <c r="AP76" s="105"/>
      <c r="AQ76" s="105"/>
      <c r="AR76" s="325"/>
      <c r="AS76" s="141"/>
      <c r="AT76" s="105"/>
      <c r="AU76" s="147"/>
      <c r="AV76" s="105">
        <f>+AJ76-AT76-AU76</f>
        <v>0</v>
      </c>
      <c r="AW76" s="243"/>
      <c r="AX76" s="76">
        <f t="shared" si="90"/>
        <v>0</v>
      </c>
      <c r="AY76" s="20"/>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11"/>
      <c r="CA76" s="11"/>
      <c r="CB76" s="11"/>
      <c r="CC76" s="11"/>
      <c r="CD76" s="11"/>
      <c r="CE76" s="11"/>
      <c r="CF76" s="11"/>
      <c r="CG76" s="11"/>
      <c r="CH76" s="11"/>
      <c r="CI76" s="11"/>
    </row>
    <row r="77" spans="1:87" s="358" customFormat="1" x14ac:dyDescent="0.2">
      <c r="A77" s="349"/>
      <c r="B77" s="350"/>
      <c r="C77" s="351"/>
      <c r="D77" s="284"/>
      <c r="E77" s="121"/>
      <c r="F77" s="121"/>
      <c r="G77" s="352"/>
      <c r="H77" s="224"/>
      <c r="I77" s="224"/>
      <c r="J77" s="303">
        <f t="shared" ref="J77:K77" si="104">SUM(J75:J76)</f>
        <v>3782159112</v>
      </c>
      <c r="K77" s="303">
        <f t="shared" si="104"/>
        <v>1184303000</v>
      </c>
      <c r="L77" s="124"/>
      <c r="M77" s="124"/>
      <c r="N77" s="124"/>
      <c r="O77" s="353"/>
      <c r="P77" s="353"/>
      <c r="Q77" s="288"/>
      <c r="R77" s="288"/>
      <c r="S77" s="288">
        <f t="shared" ref="S77:V77" si="105">SUM(S75:S76)</f>
        <v>0</v>
      </c>
      <c r="T77" s="288">
        <f t="shared" si="105"/>
        <v>1148592411</v>
      </c>
      <c r="U77" s="303">
        <f t="shared" si="105"/>
        <v>35710589</v>
      </c>
      <c r="V77" s="354">
        <f t="shared" si="105"/>
        <v>0</v>
      </c>
      <c r="W77" s="124">
        <f>SUM(W75:W76)</f>
        <v>2597856112</v>
      </c>
      <c r="X77" s="287"/>
      <c r="Y77" s="355"/>
      <c r="Z77" s="131"/>
      <c r="AA77" s="131"/>
      <c r="AB77" s="131"/>
      <c r="AC77" s="131"/>
      <c r="AD77" s="131"/>
      <c r="AE77" s="131"/>
      <c r="AF77" s="226"/>
      <c r="AG77" s="131"/>
      <c r="AH77" s="356">
        <f t="shared" ref="AH77:AJ77" si="106">SUM(AH75:AH76)</f>
        <v>2597856112</v>
      </c>
      <c r="AI77" s="356">
        <f t="shared" si="106"/>
        <v>0</v>
      </c>
      <c r="AJ77" s="303">
        <f t="shared" si="106"/>
        <v>0</v>
      </c>
      <c r="AK77" s="287"/>
      <c r="AL77" s="355"/>
      <c r="AM77" s="131"/>
      <c r="AN77" s="131"/>
      <c r="AO77" s="131"/>
      <c r="AP77" s="131"/>
      <c r="AQ77" s="131"/>
      <c r="AR77" s="131"/>
      <c r="AS77" s="226"/>
      <c r="AT77" s="303">
        <f t="shared" ref="AT77:AU77" si="107">SUM(AT75:AT76)</f>
        <v>0</v>
      </c>
      <c r="AU77" s="303">
        <f t="shared" si="107"/>
        <v>0</v>
      </c>
      <c r="AV77" s="303">
        <f>SUM(AV75:AV76)</f>
        <v>0</v>
      </c>
      <c r="AW77" s="333"/>
      <c r="AX77" s="131">
        <f>SUM(AX75:AX76)</f>
        <v>3782159112</v>
      </c>
      <c r="AY77" s="133"/>
      <c r="AZ77" s="357"/>
      <c r="BA77" s="357"/>
      <c r="BB77" s="357"/>
      <c r="BC77" s="357"/>
      <c r="BD77" s="357"/>
      <c r="BE77" s="357"/>
      <c r="BF77" s="357"/>
      <c r="BG77" s="357"/>
      <c r="BH77" s="357"/>
      <c r="BI77" s="357"/>
      <c r="BJ77" s="357"/>
      <c r="BK77" s="357"/>
      <c r="BL77" s="357"/>
      <c r="BM77" s="357"/>
      <c r="BN77" s="357"/>
      <c r="BO77" s="357"/>
      <c r="BP77" s="357"/>
      <c r="BQ77" s="357"/>
      <c r="BR77" s="357"/>
      <c r="BS77" s="357"/>
      <c r="BT77" s="357"/>
      <c r="BU77" s="357"/>
      <c r="BV77" s="357"/>
      <c r="BW77" s="357"/>
      <c r="BX77" s="357"/>
      <c r="BY77" s="357"/>
      <c r="BZ77" s="357"/>
      <c r="CA77" s="357"/>
      <c r="CB77" s="357"/>
      <c r="CC77" s="357"/>
      <c r="CD77" s="357"/>
      <c r="CE77" s="357"/>
      <c r="CF77" s="357"/>
      <c r="CG77" s="357"/>
      <c r="CH77" s="357"/>
      <c r="CI77" s="357"/>
    </row>
    <row r="78" spans="1:87" x14ac:dyDescent="0.2">
      <c r="A78" s="31"/>
      <c r="B78" s="79"/>
      <c r="C78" s="79"/>
      <c r="D78" s="80"/>
      <c r="E78" s="81"/>
      <c r="F78" s="81"/>
      <c r="G78" s="359"/>
      <c r="H78" s="360" t="s">
        <v>95</v>
      </c>
      <c r="I78" s="359"/>
      <c r="J78" s="361">
        <f>+J59+J62+J65+J68+J71+J74+J77</f>
        <v>66439424688</v>
      </c>
      <c r="K78" s="361">
        <f>+K59+K62+K65+K68+K71+K74+K77</f>
        <v>14477254925</v>
      </c>
      <c r="L78" s="359"/>
      <c r="M78" s="359"/>
      <c r="N78" s="359"/>
      <c r="O78" s="359"/>
      <c r="P78" s="359"/>
      <c r="Q78" s="359"/>
      <c r="R78" s="359"/>
      <c r="S78" s="361">
        <f>+S59+S62+S65+S68+S71+S74+S77</f>
        <v>0</v>
      </c>
      <c r="T78" s="361">
        <f>+T59+T62+T65+T68+T71+T74+T77</f>
        <v>14160137794</v>
      </c>
      <c r="U78" s="361">
        <f>+U59+U62+U65+U68+U71+U74+U77</f>
        <v>317117131</v>
      </c>
      <c r="V78" s="361">
        <f>+V59+V62+V65+V68+V71+V74+V77</f>
        <v>0</v>
      </c>
      <c r="W78" s="361">
        <f>+W59+W62+W65+W68+W71+W74+W77</f>
        <v>51962169763</v>
      </c>
      <c r="X78" s="359"/>
      <c r="Y78" s="359"/>
      <c r="Z78" s="359"/>
      <c r="AA78" s="359"/>
      <c r="AB78" s="359"/>
      <c r="AC78" s="359"/>
      <c r="AD78" s="359"/>
      <c r="AE78" s="359"/>
      <c r="AF78" s="359"/>
      <c r="AG78" s="361">
        <f>+AG59+AG62+AG65+AG68+AG71+AG74+AG77</f>
        <v>12664597513</v>
      </c>
      <c r="AH78" s="361">
        <f>+AH59+AH62+AH65+AH68+AH71+AH74+AH77</f>
        <v>33703188998</v>
      </c>
      <c r="AI78" s="361">
        <f>+AI59+AI62+AI65+AI68+AI71+AI74+AI77</f>
        <v>5594383252</v>
      </c>
      <c r="AJ78" s="361">
        <f>+AJ59+AJ62+AJ65+AJ68+AJ71+AJ74+AJ77</f>
        <v>0</v>
      </c>
      <c r="AK78" s="359"/>
      <c r="AL78" s="359"/>
      <c r="AM78" s="359"/>
      <c r="AN78" s="359"/>
      <c r="AO78" s="359"/>
      <c r="AP78" s="359"/>
      <c r="AQ78" s="359"/>
      <c r="AR78" s="359"/>
      <c r="AS78" s="359"/>
      <c r="AT78" s="361">
        <f>+AT59+AT62+AT65+AT68+AT71+AT74+AT77</f>
        <v>0</v>
      </c>
      <c r="AU78" s="361">
        <f>+AU59+AU62+AU65+AU68+AU71+AU74+AU77</f>
        <v>0</v>
      </c>
      <c r="AV78" s="361">
        <f>+AV59+AV62+AV65+AV68+AV71+AV74+AV77</f>
        <v>0</v>
      </c>
      <c r="AW78" s="362"/>
      <c r="AX78" s="361">
        <f>+AX59+AX62+AX65+AX68+AX71+AX74+AX77</f>
        <v>66439424688</v>
      </c>
    </row>
    <row r="79" spans="1:87" ht="89.25" x14ac:dyDescent="0.2">
      <c r="A79" s="31">
        <v>16</v>
      </c>
      <c r="B79" s="31" t="s">
        <v>96</v>
      </c>
      <c r="C79" s="89">
        <v>7937</v>
      </c>
      <c r="D79" s="135">
        <v>148</v>
      </c>
      <c r="E79" s="31">
        <v>211842</v>
      </c>
      <c r="F79" s="31" t="s">
        <v>97</v>
      </c>
      <c r="G79" s="5">
        <v>9578</v>
      </c>
      <c r="H79" s="9" t="s">
        <v>98</v>
      </c>
      <c r="I79" s="54" t="s">
        <v>99</v>
      </c>
      <c r="J79" s="363">
        <v>11275304287</v>
      </c>
      <c r="K79" s="364">
        <v>1418084511</v>
      </c>
      <c r="L79" s="318" t="s">
        <v>100</v>
      </c>
      <c r="M79" s="318" t="s">
        <v>55</v>
      </c>
      <c r="N79" s="364" t="s">
        <v>49</v>
      </c>
      <c r="O79" s="320">
        <v>13940</v>
      </c>
      <c r="P79" s="320">
        <v>612127</v>
      </c>
      <c r="Q79" s="320">
        <v>19196</v>
      </c>
      <c r="R79" s="365">
        <v>5000791122</v>
      </c>
      <c r="S79" s="321"/>
      <c r="T79" s="245"/>
      <c r="U79" s="245">
        <f>814909620+603174891</f>
        <v>1418084511</v>
      </c>
      <c r="V79" s="56">
        <f t="shared" ref="V79:V128" si="108">+K79-S79-T79-U79</f>
        <v>0</v>
      </c>
      <c r="W79" s="366">
        <v>4426607296</v>
      </c>
      <c r="X79" s="299">
        <v>29</v>
      </c>
      <c r="Y79" s="367" t="s">
        <v>101</v>
      </c>
      <c r="Z79" s="366" t="s">
        <v>81</v>
      </c>
      <c r="AA79" s="367" t="s">
        <v>102</v>
      </c>
      <c r="AB79" s="100">
        <v>7000004922</v>
      </c>
      <c r="AC79" s="101" t="s">
        <v>103</v>
      </c>
      <c r="AD79" s="138" t="s">
        <v>104</v>
      </c>
      <c r="AE79" s="101" t="s">
        <v>105</v>
      </c>
      <c r="AF79" s="138">
        <v>6000002905</v>
      </c>
      <c r="AG79" s="109"/>
      <c r="AH79" s="15">
        <v>2619576198</v>
      </c>
      <c r="AI79" s="15">
        <f t="shared" ref="AI79:AI140" si="109">+W79-AG79-AH79</f>
        <v>1807031098</v>
      </c>
      <c r="AJ79" s="299">
        <v>2530476817</v>
      </c>
      <c r="AK79" s="299">
        <v>2</v>
      </c>
      <c r="AL79" s="367">
        <v>4000003954</v>
      </c>
      <c r="AM79" s="299" t="s">
        <v>81</v>
      </c>
      <c r="AN79" s="299" t="s">
        <v>106</v>
      </c>
      <c r="AO79" s="299" t="s">
        <v>107</v>
      </c>
      <c r="AP79" s="368"/>
      <c r="AQ79" s="368"/>
      <c r="AR79" s="369"/>
      <c r="AS79" s="141"/>
      <c r="AT79" s="105"/>
      <c r="AU79" s="105"/>
      <c r="AV79" s="143">
        <f>+AJ79-AT79-AU79</f>
        <v>2530476817</v>
      </c>
      <c r="AW79" s="75"/>
      <c r="AX79" s="76">
        <f t="shared" si="5"/>
        <v>8744827470</v>
      </c>
      <c r="AY79" s="370">
        <f>+J79-AW82</f>
        <v>1804048686</v>
      </c>
    </row>
    <row r="80" spans="1:87" ht="25.5" x14ac:dyDescent="0.2">
      <c r="A80" s="31"/>
      <c r="B80" s="110"/>
      <c r="C80" s="183"/>
      <c r="D80" s="135"/>
      <c r="E80" s="31"/>
      <c r="F80" s="31"/>
      <c r="G80" s="336"/>
      <c r="H80" s="244"/>
      <c r="I80" s="244"/>
      <c r="J80" s="337"/>
      <c r="K80" s="323">
        <v>187464126</v>
      </c>
      <c r="L80" s="318" t="s">
        <v>100</v>
      </c>
      <c r="M80" s="318" t="s">
        <v>55</v>
      </c>
      <c r="N80" s="323" t="s">
        <v>81</v>
      </c>
      <c r="O80" s="348">
        <v>13940</v>
      </c>
      <c r="P80" s="338">
        <v>612127</v>
      </c>
      <c r="Q80" s="320">
        <v>19196</v>
      </c>
      <c r="R80" s="339">
        <v>5000791122</v>
      </c>
      <c r="S80" s="321"/>
      <c r="T80" s="371"/>
      <c r="U80" s="371">
        <v>187464126</v>
      </c>
      <c r="V80" s="56">
        <f t="shared" si="108"/>
        <v>0</v>
      </c>
      <c r="W80" s="345">
        <v>322184225</v>
      </c>
      <c r="X80" s="299">
        <v>30</v>
      </c>
      <c r="Y80" s="372" t="s">
        <v>108</v>
      </c>
      <c r="Z80" s="373" t="s">
        <v>56</v>
      </c>
      <c r="AA80" s="372" t="s">
        <v>109</v>
      </c>
      <c r="AB80" s="374" t="s">
        <v>110</v>
      </c>
      <c r="AC80" s="101" t="s">
        <v>111</v>
      </c>
      <c r="AD80" s="138" t="s">
        <v>112</v>
      </c>
      <c r="AE80" s="101" t="s">
        <v>113</v>
      </c>
      <c r="AF80" s="138">
        <v>6000002907</v>
      </c>
      <c r="AG80" s="109"/>
      <c r="AH80" s="15">
        <v>322184225</v>
      </c>
      <c r="AI80" s="15">
        <f t="shared" si="109"/>
        <v>0</v>
      </c>
      <c r="AJ80" s="299">
        <v>531194286</v>
      </c>
      <c r="AK80" s="299">
        <v>3</v>
      </c>
      <c r="AL80" s="367">
        <v>4000003956</v>
      </c>
      <c r="AM80" s="299" t="s">
        <v>56</v>
      </c>
      <c r="AN80" s="299" t="s">
        <v>114</v>
      </c>
      <c r="AO80" s="299" t="s">
        <v>115</v>
      </c>
      <c r="AP80" s="368"/>
      <c r="AQ80" s="368"/>
      <c r="AR80" s="369"/>
      <c r="AS80" s="141"/>
      <c r="AT80" s="105"/>
      <c r="AU80" s="105"/>
      <c r="AV80" s="143">
        <f>+AJ80-AT80-AU80</f>
        <v>531194286</v>
      </c>
      <c r="AW80" s="75"/>
      <c r="AX80" s="76">
        <f t="shared" si="5"/>
        <v>-531194286</v>
      </c>
    </row>
    <row r="81" spans="1:51" x14ac:dyDescent="0.2">
      <c r="A81" s="31"/>
      <c r="B81" s="110"/>
      <c r="C81" s="183"/>
      <c r="D81" s="135"/>
      <c r="E81" s="31"/>
      <c r="F81" s="31"/>
      <c r="G81" s="336"/>
      <c r="H81" s="244"/>
      <c r="I81" s="244"/>
      <c r="J81" s="337"/>
      <c r="K81" s="323">
        <v>55244340</v>
      </c>
      <c r="L81" s="318" t="s">
        <v>100</v>
      </c>
      <c r="M81" s="318" t="s">
        <v>55</v>
      </c>
      <c r="N81" s="323" t="s">
        <v>56</v>
      </c>
      <c r="O81" s="348">
        <v>13940</v>
      </c>
      <c r="P81" s="338">
        <v>612127</v>
      </c>
      <c r="Q81" s="320">
        <v>19196</v>
      </c>
      <c r="R81" s="339">
        <v>5000791122</v>
      </c>
      <c r="S81" s="321"/>
      <c r="T81" s="245"/>
      <c r="U81" s="245">
        <v>55244340</v>
      </c>
      <c r="V81" s="56">
        <f t="shared" si="108"/>
        <v>0</v>
      </c>
      <c r="W81" s="345"/>
      <c r="X81" s="299"/>
      <c r="Y81" s="373"/>
      <c r="Z81" s="373"/>
      <c r="AA81" s="373"/>
      <c r="AB81" s="373"/>
      <c r="AC81" s="375"/>
      <c r="AD81" s="375"/>
      <c r="AE81" s="376"/>
      <c r="AF81" s="144"/>
      <c r="AG81" s="109"/>
      <c r="AH81" s="216"/>
      <c r="AI81" s="15">
        <f t="shared" si="109"/>
        <v>0</v>
      </c>
      <c r="AJ81" s="345"/>
      <c r="AK81" s="299"/>
      <c r="AL81" s="373"/>
      <c r="AM81" s="373"/>
      <c r="AN81" s="373"/>
      <c r="AO81" s="373"/>
      <c r="AP81" s="368"/>
      <c r="AQ81" s="368"/>
      <c r="AR81" s="377"/>
      <c r="AS81" s="141"/>
      <c r="AT81" s="105"/>
      <c r="AU81" s="219"/>
      <c r="AV81" s="143">
        <f>+AJ81-AT81-AU81</f>
        <v>0</v>
      </c>
      <c r="AW81" s="75"/>
      <c r="AX81" s="76">
        <f t="shared" si="5"/>
        <v>0</v>
      </c>
    </row>
    <row r="82" spans="1:51" x14ac:dyDescent="0.2">
      <c r="A82" s="31"/>
      <c r="B82" s="350"/>
      <c r="C82" s="351"/>
      <c r="D82" s="284"/>
      <c r="E82" s="121"/>
      <c r="F82" s="121"/>
      <c r="G82" s="352"/>
      <c r="H82" s="224"/>
      <c r="I82" s="224"/>
      <c r="J82" s="303">
        <f>SUM(J79:J81)</f>
        <v>11275304287</v>
      </c>
      <c r="K82" s="303">
        <f>SUM(K79:K81)</f>
        <v>1660792977</v>
      </c>
      <c r="L82" s="124"/>
      <c r="M82" s="124"/>
      <c r="N82" s="124"/>
      <c r="O82" s="353"/>
      <c r="P82" s="353"/>
      <c r="Q82" s="288"/>
      <c r="R82" s="288"/>
      <c r="S82" s="303">
        <f t="shared" ref="S82:W82" si="110">SUM(S79:S81)</f>
        <v>0</v>
      </c>
      <c r="T82" s="303">
        <f t="shared" si="110"/>
        <v>0</v>
      </c>
      <c r="U82" s="303">
        <f t="shared" si="110"/>
        <v>1660792977</v>
      </c>
      <c r="V82" s="303">
        <f t="shared" si="110"/>
        <v>0</v>
      </c>
      <c r="W82" s="303">
        <f t="shared" si="110"/>
        <v>4748791521</v>
      </c>
      <c r="X82" s="287"/>
      <c r="Y82" s="355"/>
      <c r="Z82" s="131"/>
      <c r="AA82" s="131"/>
      <c r="AB82" s="131"/>
      <c r="AC82" s="131"/>
      <c r="AD82" s="131"/>
      <c r="AE82" s="131"/>
      <c r="AF82" s="226"/>
      <c r="AG82" s="303">
        <f t="shared" ref="AG82" si="111">SUM(AG79:AG81)</f>
        <v>0</v>
      </c>
      <c r="AH82" s="303">
        <f t="shared" ref="AH82" si="112">SUM(AH79:AH81)</f>
        <v>2941760423</v>
      </c>
      <c r="AI82" s="303">
        <f t="shared" ref="AI82" si="113">SUM(AI79:AI81)</f>
        <v>1807031098</v>
      </c>
      <c r="AJ82" s="303">
        <f t="shared" ref="AJ82" si="114">SUM(AJ79:AJ81)</f>
        <v>3061671103</v>
      </c>
      <c r="AK82" s="287"/>
      <c r="AL82" s="355"/>
      <c r="AM82" s="131"/>
      <c r="AN82" s="131"/>
      <c r="AO82" s="131"/>
      <c r="AP82" s="131"/>
      <c r="AQ82" s="131"/>
      <c r="AR82" s="131"/>
      <c r="AS82" s="226"/>
      <c r="AT82" s="303">
        <f t="shared" ref="AT82" si="115">SUM(AT79:AT81)</f>
        <v>0</v>
      </c>
      <c r="AU82" s="303">
        <f t="shared" ref="AU82" si="116">SUM(AU79:AU81)</f>
        <v>0</v>
      </c>
      <c r="AV82" s="303">
        <f t="shared" ref="AV82" si="117">SUM(AV79:AV81)</f>
        <v>3061671103</v>
      </c>
      <c r="AW82" s="333">
        <f>+K82+W82+AJ82</f>
        <v>9471255601</v>
      </c>
      <c r="AX82" s="303">
        <f t="shared" ref="AX82" si="118">SUM(AX79:AX81)</f>
        <v>8213633184</v>
      </c>
    </row>
    <row r="83" spans="1:51" ht="89.25" x14ac:dyDescent="0.2">
      <c r="A83" s="31">
        <v>17</v>
      </c>
      <c r="B83" s="31" t="s">
        <v>96</v>
      </c>
      <c r="C83" s="89">
        <v>7937</v>
      </c>
      <c r="D83" s="135">
        <v>148</v>
      </c>
      <c r="E83" s="31">
        <v>208424</v>
      </c>
      <c r="F83" s="31" t="s">
        <v>97</v>
      </c>
      <c r="G83" s="5">
        <v>9575</v>
      </c>
      <c r="H83" s="9" t="s">
        <v>116</v>
      </c>
      <c r="I83" s="54" t="s">
        <v>117</v>
      </c>
      <c r="J83" s="363">
        <v>21372062282</v>
      </c>
      <c r="K83" s="364">
        <v>2719943690</v>
      </c>
      <c r="L83" s="318" t="s">
        <v>100</v>
      </c>
      <c r="M83" s="318" t="s">
        <v>55</v>
      </c>
      <c r="N83" s="364" t="s">
        <v>49</v>
      </c>
      <c r="O83" s="320">
        <v>13940</v>
      </c>
      <c r="P83" s="320">
        <v>612127</v>
      </c>
      <c r="Q83" s="320">
        <v>19197</v>
      </c>
      <c r="R83" s="365">
        <v>5000791137</v>
      </c>
      <c r="S83" s="321"/>
      <c r="T83" s="245"/>
      <c r="U83" s="245">
        <f>1747831888+972111802</f>
        <v>2719943690</v>
      </c>
      <c r="V83" s="56">
        <f t="shared" si="108"/>
        <v>0</v>
      </c>
      <c r="W83" s="366">
        <v>8490412590</v>
      </c>
      <c r="X83" s="299">
        <v>29</v>
      </c>
      <c r="Y83" s="367" t="s">
        <v>101</v>
      </c>
      <c r="Z83" s="366" t="s">
        <v>81</v>
      </c>
      <c r="AA83" s="367" t="s">
        <v>118</v>
      </c>
      <c r="AB83" s="100" t="s">
        <v>119</v>
      </c>
      <c r="AC83" s="101" t="s">
        <v>120</v>
      </c>
      <c r="AD83" s="138" t="s">
        <v>121</v>
      </c>
      <c r="AE83" s="101">
        <v>12</v>
      </c>
      <c r="AF83" s="138">
        <v>6000002913</v>
      </c>
      <c r="AG83" s="109"/>
      <c r="AH83" s="15">
        <v>4708654339</v>
      </c>
      <c r="AI83" s="15">
        <f t="shared" si="109"/>
        <v>3781758251</v>
      </c>
      <c r="AJ83" s="366">
        <v>4853557316</v>
      </c>
      <c r="AK83" s="299">
        <v>2</v>
      </c>
      <c r="AL83" s="367">
        <v>4000003954</v>
      </c>
      <c r="AM83" s="299" t="s">
        <v>81</v>
      </c>
      <c r="AN83" s="299" t="s">
        <v>122</v>
      </c>
      <c r="AO83" s="299" t="s">
        <v>123</v>
      </c>
      <c r="AP83" s="368"/>
      <c r="AQ83" s="368"/>
      <c r="AR83" s="377"/>
      <c r="AS83" s="141"/>
      <c r="AT83" s="105"/>
      <c r="AU83" s="105"/>
      <c r="AV83" s="143">
        <f t="shared" ref="AV83:AV141" si="119">+AJ83-AT83-AU83</f>
        <v>4853557316</v>
      </c>
      <c r="AW83" s="75"/>
      <c r="AX83" s="76">
        <f t="shared" si="5"/>
        <v>16518504966</v>
      </c>
      <c r="AY83" s="370">
        <f>+J83-AW86</f>
        <v>3205809342</v>
      </c>
    </row>
    <row r="84" spans="1:51" x14ac:dyDescent="0.2">
      <c r="A84" s="31"/>
      <c r="B84" s="110"/>
      <c r="C84" s="183"/>
      <c r="D84" s="135"/>
      <c r="E84" s="31"/>
      <c r="F84" s="31"/>
      <c r="G84" s="336"/>
      <c r="H84" s="244"/>
      <c r="I84" s="244"/>
      <c r="J84" s="337"/>
      <c r="K84" s="323">
        <v>359563808</v>
      </c>
      <c r="L84" s="318" t="s">
        <v>100</v>
      </c>
      <c r="M84" s="318" t="s">
        <v>55</v>
      </c>
      <c r="N84" s="323" t="s">
        <v>81</v>
      </c>
      <c r="O84" s="348">
        <v>13940</v>
      </c>
      <c r="P84" s="320">
        <v>612127</v>
      </c>
      <c r="Q84" s="320">
        <v>19197</v>
      </c>
      <c r="R84" s="365">
        <v>5000791137</v>
      </c>
      <c r="S84" s="321"/>
      <c r="T84" s="245"/>
      <c r="U84" s="245">
        <v>359563808</v>
      </c>
      <c r="V84" s="56">
        <f t="shared" si="108"/>
        <v>0</v>
      </c>
      <c r="W84" s="345">
        <v>617778032</v>
      </c>
      <c r="X84" s="299">
        <v>30</v>
      </c>
      <c r="Y84" s="372" t="s">
        <v>108</v>
      </c>
      <c r="Z84" s="373" t="s">
        <v>56</v>
      </c>
      <c r="AA84" s="367" t="s">
        <v>124</v>
      </c>
      <c r="AB84" s="100" t="s">
        <v>125</v>
      </c>
      <c r="AC84" s="101" t="s">
        <v>126</v>
      </c>
      <c r="AD84" s="138" t="s">
        <v>127</v>
      </c>
      <c r="AE84" s="101">
        <v>13</v>
      </c>
      <c r="AF84" s="138">
        <v>6000002915</v>
      </c>
      <c r="AG84" s="109"/>
      <c r="AH84" s="15">
        <v>617778032</v>
      </c>
      <c r="AI84" s="15">
        <f t="shared" si="109"/>
        <v>0</v>
      </c>
      <c r="AJ84" s="345">
        <v>1019036613</v>
      </c>
      <c r="AK84" s="299">
        <v>3</v>
      </c>
      <c r="AL84" s="367">
        <v>4000003956</v>
      </c>
      <c r="AM84" s="299" t="s">
        <v>56</v>
      </c>
      <c r="AN84" s="299">
        <v>5</v>
      </c>
      <c r="AO84" s="63">
        <v>7000004931</v>
      </c>
      <c r="AP84" s="368"/>
      <c r="AQ84" s="368"/>
      <c r="AR84" s="377"/>
      <c r="AS84" s="141"/>
      <c r="AT84" s="105"/>
      <c r="AU84" s="105"/>
      <c r="AV84" s="143">
        <f t="shared" si="119"/>
        <v>1019036613</v>
      </c>
      <c r="AW84" s="75"/>
      <c r="AX84" s="76">
        <f t="shared" si="5"/>
        <v>-1019036613</v>
      </c>
    </row>
    <row r="85" spans="1:51" x14ac:dyDescent="0.2">
      <c r="A85" s="31"/>
      <c r="B85" s="110"/>
      <c r="C85" s="183"/>
      <c r="D85" s="135"/>
      <c r="E85" s="31"/>
      <c r="F85" s="31"/>
      <c r="G85" s="336"/>
      <c r="H85" s="244"/>
      <c r="I85" s="244"/>
      <c r="J85" s="337"/>
      <c r="K85" s="323">
        <v>105960891</v>
      </c>
      <c r="L85" s="318" t="s">
        <v>100</v>
      </c>
      <c r="M85" s="318" t="s">
        <v>55</v>
      </c>
      <c r="N85" s="323" t="s">
        <v>56</v>
      </c>
      <c r="O85" s="348">
        <v>13940</v>
      </c>
      <c r="P85" s="320">
        <v>612127</v>
      </c>
      <c r="Q85" s="320">
        <v>19197</v>
      </c>
      <c r="R85" s="365">
        <v>5000791137</v>
      </c>
      <c r="S85" s="321"/>
      <c r="T85" s="245"/>
      <c r="U85" s="245">
        <v>105960891</v>
      </c>
      <c r="V85" s="56">
        <f t="shared" si="108"/>
        <v>0</v>
      </c>
      <c r="W85" s="345"/>
      <c r="X85" s="299"/>
      <c r="Y85" s="373"/>
      <c r="Z85" s="373"/>
      <c r="AA85" s="373"/>
      <c r="AB85" s="373"/>
      <c r="AC85" s="375"/>
      <c r="AD85" s="375"/>
      <c r="AE85" s="376"/>
      <c r="AF85" s="144"/>
      <c r="AG85" s="109"/>
      <c r="AH85" s="109"/>
      <c r="AI85" s="15">
        <f t="shared" si="109"/>
        <v>0</v>
      </c>
      <c r="AJ85" s="345"/>
      <c r="AK85" s="299"/>
      <c r="AL85" s="373"/>
      <c r="AM85" s="373"/>
      <c r="AN85" s="299"/>
      <c r="AO85" s="373"/>
      <c r="AP85" s="368"/>
      <c r="AQ85" s="368"/>
      <c r="AR85" s="377"/>
      <c r="AS85" s="141"/>
      <c r="AT85" s="105"/>
      <c r="AU85" s="105"/>
      <c r="AV85" s="143">
        <f t="shared" si="119"/>
        <v>0</v>
      </c>
      <c r="AW85" s="75"/>
      <c r="AX85" s="76">
        <f t="shared" si="5"/>
        <v>0</v>
      </c>
    </row>
    <row r="86" spans="1:51" x14ac:dyDescent="0.2">
      <c r="A86" s="31"/>
      <c r="B86" s="350"/>
      <c r="C86" s="351"/>
      <c r="D86" s="284"/>
      <c r="E86" s="121"/>
      <c r="F86" s="121"/>
      <c r="G86" s="352"/>
      <c r="H86" s="224"/>
      <c r="I86" s="224"/>
      <c r="J86" s="303">
        <f>SUM(J83:J85)</f>
        <v>21372062282</v>
      </c>
      <c r="K86" s="303">
        <f>SUM(K83:K85)</f>
        <v>3185468389</v>
      </c>
      <c r="L86" s="124"/>
      <c r="M86" s="124"/>
      <c r="N86" s="124"/>
      <c r="O86" s="353"/>
      <c r="P86" s="353"/>
      <c r="Q86" s="288"/>
      <c r="R86" s="288"/>
      <c r="S86" s="303">
        <f t="shared" ref="S86:W86" si="120">SUM(S83:S85)</f>
        <v>0</v>
      </c>
      <c r="T86" s="303">
        <f t="shared" si="120"/>
        <v>0</v>
      </c>
      <c r="U86" s="303">
        <f t="shared" si="120"/>
        <v>3185468389</v>
      </c>
      <c r="V86" s="303">
        <f t="shared" si="120"/>
        <v>0</v>
      </c>
      <c r="W86" s="303">
        <f t="shared" si="120"/>
        <v>9108190622</v>
      </c>
      <c r="X86" s="287"/>
      <c r="Y86" s="355"/>
      <c r="Z86" s="131"/>
      <c r="AA86" s="131"/>
      <c r="AB86" s="131"/>
      <c r="AC86" s="131"/>
      <c r="AD86" s="131"/>
      <c r="AE86" s="131"/>
      <c r="AF86" s="226"/>
      <c r="AG86" s="303">
        <f t="shared" ref="AG86" si="121">SUM(AG83:AG85)</f>
        <v>0</v>
      </c>
      <c r="AH86" s="303">
        <f t="shared" ref="AH86" si="122">SUM(AH83:AH85)</f>
        <v>5326432371</v>
      </c>
      <c r="AI86" s="303">
        <f t="shared" ref="AI86" si="123">SUM(AI83:AI85)</f>
        <v>3781758251</v>
      </c>
      <c r="AJ86" s="303">
        <f t="shared" ref="AJ86" si="124">SUM(AJ83:AJ85)</f>
        <v>5872593929</v>
      </c>
      <c r="AK86" s="287"/>
      <c r="AL86" s="355"/>
      <c r="AM86" s="131"/>
      <c r="AN86" s="131"/>
      <c r="AO86" s="131"/>
      <c r="AP86" s="131"/>
      <c r="AQ86" s="131"/>
      <c r="AR86" s="131"/>
      <c r="AS86" s="226"/>
      <c r="AT86" s="303">
        <f t="shared" ref="AT86" si="125">SUM(AT83:AT85)</f>
        <v>0</v>
      </c>
      <c r="AU86" s="303">
        <f t="shared" ref="AU86" si="126">SUM(AU83:AU85)</f>
        <v>0</v>
      </c>
      <c r="AV86" s="303">
        <f t="shared" ref="AV86" si="127">SUM(AV83:AV85)</f>
        <v>5872593929</v>
      </c>
      <c r="AW86" s="333">
        <f>+K86+W86+AJ86</f>
        <v>18166252940</v>
      </c>
      <c r="AX86" s="303">
        <f t="shared" ref="AX86" si="128">SUM(AX83:AX85)</f>
        <v>15499468353</v>
      </c>
    </row>
    <row r="87" spans="1:51" ht="89.25" x14ac:dyDescent="0.2">
      <c r="A87" s="31">
        <v>18</v>
      </c>
      <c r="B87" s="31" t="s">
        <v>96</v>
      </c>
      <c r="C87" s="89">
        <v>7937</v>
      </c>
      <c r="D87" s="135">
        <v>148</v>
      </c>
      <c r="E87" s="31">
        <v>211848</v>
      </c>
      <c r="F87" s="31" t="s">
        <v>97</v>
      </c>
      <c r="G87" s="5">
        <v>9583</v>
      </c>
      <c r="H87" s="9" t="s">
        <v>128</v>
      </c>
      <c r="I87" s="54" t="s">
        <v>99</v>
      </c>
      <c r="J87" s="363">
        <v>6733861071</v>
      </c>
      <c r="K87" s="364">
        <v>856993708</v>
      </c>
      <c r="L87" s="318" t="s">
        <v>100</v>
      </c>
      <c r="M87" s="318" t="s">
        <v>55</v>
      </c>
      <c r="N87" s="364" t="s">
        <v>49</v>
      </c>
      <c r="O87" s="320">
        <v>13940</v>
      </c>
      <c r="P87" s="320">
        <v>612127</v>
      </c>
      <c r="Q87" s="320">
        <v>19211</v>
      </c>
      <c r="R87" s="365">
        <v>5000791567</v>
      </c>
      <c r="S87" s="339"/>
      <c r="T87" s="112"/>
      <c r="U87" s="94">
        <f>458544946+398448762</f>
        <v>856993708</v>
      </c>
      <c r="V87" s="56">
        <f t="shared" si="108"/>
        <v>0</v>
      </c>
      <c r="W87" s="366">
        <v>2675140006</v>
      </c>
      <c r="X87" s="299">
        <v>29</v>
      </c>
      <c r="Y87" s="367" t="s">
        <v>101</v>
      </c>
      <c r="Z87" s="366" t="s">
        <v>81</v>
      </c>
      <c r="AA87" s="367" t="s">
        <v>129</v>
      </c>
      <c r="AB87" s="100" t="s">
        <v>130</v>
      </c>
      <c r="AC87" s="101">
        <v>34</v>
      </c>
      <c r="AD87" s="138">
        <v>3000002371</v>
      </c>
      <c r="AE87" s="101">
        <v>18</v>
      </c>
      <c r="AF87" s="138">
        <v>6000002923</v>
      </c>
      <c r="AG87" s="109"/>
      <c r="AH87" s="15">
        <v>1513829093</v>
      </c>
      <c r="AI87" s="15">
        <f t="shared" si="109"/>
        <v>1161310913</v>
      </c>
      <c r="AJ87" s="366">
        <v>1529247866</v>
      </c>
      <c r="AK87" s="299">
        <v>2</v>
      </c>
      <c r="AL87" s="367">
        <v>4000003954</v>
      </c>
      <c r="AM87" s="299" t="s">
        <v>81</v>
      </c>
      <c r="AN87" s="299" t="s">
        <v>113</v>
      </c>
      <c r="AO87" s="299" t="s">
        <v>131</v>
      </c>
      <c r="AP87" s="368"/>
      <c r="AQ87" s="368"/>
      <c r="AR87" s="377"/>
      <c r="AS87" s="141"/>
      <c r="AT87" s="105"/>
      <c r="AU87" s="105"/>
      <c r="AV87" s="143">
        <f t="shared" si="119"/>
        <v>1529247866</v>
      </c>
      <c r="AW87" s="75"/>
      <c r="AX87" s="76">
        <f t="shared" si="5"/>
        <v>5204613205</v>
      </c>
      <c r="AY87" s="370">
        <f>+J87-AW90</f>
        <v>1010079161</v>
      </c>
    </row>
    <row r="88" spans="1:51" x14ac:dyDescent="0.2">
      <c r="A88" s="31"/>
      <c r="B88" s="110"/>
      <c r="C88" s="183"/>
      <c r="D88" s="135"/>
      <c r="E88" s="31"/>
      <c r="F88" s="31"/>
      <c r="G88" s="336"/>
      <c r="H88" s="244"/>
      <c r="I88" s="244"/>
      <c r="J88" s="337"/>
      <c r="K88" s="323">
        <v>113290552</v>
      </c>
      <c r="L88" s="318" t="s">
        <v>100</v>
      </c>
      <c r="M88" s="318" t="s">
        <v>55</v>
      </c>
      <c r="N88" s="323" t="s">
        <v>81</v>
      </c>
      <c r="O88" s="348">
        <v>13940</v>
      </c>
      <c r="P88" s="320">
        <v>612127</v>
      </c>
      <c r="Q88" s="320">
        <v>19211</v>
      </c>
      <c r="R88" s="365">
        <v>5000791567</v>
      </c>
      <c r="S88" s="339"/>
      <c r="T88" s="112"/>
      <c r="U88" s="112">
        <v>113290552</v>
      </c>
      <c r="V88" s="56">
        <f t="shared" si="108"/>
        <v>0</v>
      </c>
      <c r="W88" s="366">
        <v>194795839</v>
      </c>
      <c r="X88" s="299">
        <v>30</v>
      </c>
      <c r="Y88" s="372" t="s">
        <v>108</v>
      </c>
      <c r="Z88" s="373" t="s">
        <v>56</v>
      </c>
      <c r="AA88" s="367" t="s">
        <v>132</v>
      </c>
      <c r="AB88" s="100" t="s">
        <v>133</v>
      </c>
      <c r="AC88" s="101">
        <v>37</v>
      </c>
      <c r="AD88" s="138">
        <v>3000002376</v>
      </c>
      <c r="AE88" s="101">
        <v>19</v>
      </c>
      <c r="AF88" s="138">
        <v>6000002924</v>
      </c>
      <c r="AG88" s="109"/>
      <c r="AH88" s="15">
        <v>194795839</v>
      </c>
      <c r="AI88" s="15">
        <f t="shared" si="109"/>
        <v>0</v>
      </c>
      <c r="AJ88" s="345">
        <v>320928019</v>
      </c>
      <c r="AK88" s="299">
        <v>3</v>
      </c>
      <c r="AL88" s="367">
        <v>4000003956</v>
      </c>
      <c r="AM88" s="299" t="s">
        <v>56</v>
      </c>
      <c r="AN88" s="299" t="s">
        <v>134</v>
      </c>
      <c r="AO88" s="299" t="s">
        <v>135</v>
      </c>
      <c r="AP88" s="368"/>
      <c r="AQ88" s="368"/>
      <c r="AR88" s="377"/>
      <c r="AS88" s="141"/>
      <c r="AT88" s="105"/>
      <c r="AU88" s="105"/>
      <c r="AV88" s="143">
        <f t="shared" si="119"/>
        <v>320928019</v>
      </c>
      <c r="AW88" s="75"/>
      <c r="AX88" s="76">
        <f t="shared" si="5"/>
        <v>-320928019</v>
      </c>
    </row>
    <row r="89" spans="1:51" x14ac:dyDescent="0.2">
      <c r="A89" s="31"/>
      <c r="B89" s="110"/>
      <c r="C89" s="183"/>
      <c r="D89" s="135"/>
      <c r="E89" s="31"/>
      <c r="F89" s="31"/>
      <c r="G89" s="336"/>
      <c r="H89" s="244"/>
      <c r="I89" s="244"/>
      <c r="J89" s="337"/>
      <c r="K89" s="323">
        <v>33385920</v>
      </c>
      <c r="L89" s="318" t="s">
        <v>100</v>
      </c>
      <c r="M89" s="318" t="s">
        <v>55</v>
      </c>
      <c r="N89" s="323" t="s">
        <v>56</v>
      </c>
      <c r="O89" s="348">
        <v>13940</v>
      </c>
      <c r="P89" s="320">
        <v>612127</v>
      </c>
      <c r="Q89" s="320">
        <v>19211</v>
      </c>
      <c r="R89" s="365">
        <v>5000791567</v>
      </c>
      <c r="S89" s="339"/>
      <c r="T89" s="112"/>
      <c r="U89" s="112">
        <v>33385920</v>
      </c>
      <c r="V89" s="56">
        <f t="shared" si="108"/>
        <v>0</v>
      </c>
      <c r="W89" s="345"/>
      <c r="X89" s="299"/>
      <c r="Y89" s="373"/>
      <c r="Z89" s="373"/>
      <c r="AA89" s="373"/>
      <c r="AB89" s="373"/>
      <c r="AC89" s="101"/>
      <c r="AD89" s="138"/>
      <c r="AE89" s="101"/>
      <c r="AF89" s="138"/>
      <c r="AG89" s="109"/>
      <c r="AH89" s="109"/>
      <c r="AI89" s="15">
        <f t="shared" si="109"/>
        <v>0</v>
      </c>
      <c r="AJ89" s="345"/>
      <c r="AK89" s="299"/>
      <c r="AL89" s="373"/>
      <c r="AM89" s="373"/>
      <c r="AN89" s="299"/>
      <c r="AO89" s="373"/>
      <c r="AP89" s="368"/>
      <c r="AQ89" s="368"/>
      <c r="AR89" s="377"/>
      <c r="AS89" s="141"/>
      <c r="AT89" s="105"/>
      <c r="AU89" s="105"/>
      <c r="AV89" s="143">
        <f t="shared" si="119"/>
        <v>0</v>
      </c>
      <c r="AW89" s="75"/>
      <c r="AX89" s="76">
        <f t="shared" si="5"/>
        <v>0</v>
      </c>
    </row>
    <row r="90" spans="1:51" x14ac:dyDescent="0.2">
      <c r="A90" s="31"/>
      <c r="B90" s="350"/>
      <c r="C90" s="351"/>
      <c r="D90" s="284"/>
      <c r="E90" s="121"/>
      <c r="F90" s="121"/>
      <c r="G90" s="352"/>
      <c r="H90" s="224"/>
      <c r="I90" s="224"/>
      <c r="J90" s="303">
        <f>SUM(J87:J89)</f>
        <v>6733861071</v>
      </c>
      <c r="K90" s="303">
        <f>SUM(K87:K89)</f>
        <v>1003670180</v>
      </c>
      <c r="L90" s="124"/>
      <c r="M90" s="124"/>
      <c r="N90" s="124"/>
      <c r="O90" s="353"/>
      <c r="P90" s="353"/>
      <c r="Q90" s="288"/>
      <c r="R90" s="288"/>
      <c r="S90" s="303">
        <f t="shared" ref="S90" si="129">SUM(S87:S89)</f>
        <v>0</v>
      </c>
      <c r="T90" s="303">
        <f t="shared" ref="T90:U90" si="130">SUM(T87:T89)</f>
        <v>0</v>
      </c>
      <c r="U90" s="303">
        <f t="shared" si="130"/>
        <v>1003670180</v>
      </c>
      <c r="V90" s="303">
        <f t="shared" ref="V90" si="131">SUM(V87:V89)</f>
        <v>0</v>
      </c>
      <c r="W90" s="303">
        <f t="shared" ref="W90" si="132">SUM(W87:W89)</f>
        <v>2869935845</v>
      </c>
      <c r="X90" s="287"/>
      <c r="Y90" s="355"/>
      <c r="Z90" s="131"/>
      <c r="AA90" s="131"/>
      <c r="AB90" s="131"/>
      <c r="AC90" s="131"/>
      <c r="AD90" s="131"/>
      <c r="AE90" s="131"/>
      <c r="AF90" s="226"/>
      <c r="AG90" s="303">
        <f t="shared" ref="AG90" si="133">SUM(AG87:AG89)</f>
        <v>0</v>
      </c>
      <c r="AH90" s="303">
        <f t="shared" ref="AH90" si="134">SUM(AH87:AH89)</f>
        <v>1708624932</v>
      </c>
      <c r="AI90" s="303">
        <f t="shared" ref="AI90" si="135">SUM(AI87:AI89)</f>
        <v>1161310913</v>
      </c>
      <c r="AJ90" s="303">
        <f t="shared" ref="AJ90" si="136">SUM(AJ87:AJ89)</f>
        <v>1850175885</v>
      </c>
      <c r="AK90" s="287"/>
      <c r="AL90" s="355"/>
      <c r="AM90" s="131"/>
      <c r="AN90" s="131"/>
      <c r="AO90" s="131"/>
      <c r="AP90" s="131"/>
      <c r="AQ90" s="131"/>
      <c r="AR90" s="131"/>
      <c r="AS90" s="226"/>
      <c r="AT90" s="303">
        <f t="shared" ref="AT90" si="137">SUM(AT87:AT89)</f>
        <v>0</v>
      </c>
      <c r="AU90" s="303">
        <f t="shared" ref="AU90" si="138">SUM(AU87:AU89)</f>
        <v>0</v>
      </c>
      <c r="AV90" s="303">
        <f t="shared" ref="AV90" si="139">SUM(AV87:AV89)</f>
        <v>1850175885</v>
      </c>
      <c r="AW90" s="333">
        <f>+K90+W90+AJ90</f>
        <v>5723781910</v>
      </c>
      <c r="AX90" s="303">
        <f t="shared" ref="AX90" si="140">SUM(AX87:AX89)</f>
        <v>4883685186</v>
      </c>
    </row>
    <row r="91" spans="1:51" ht="89.25" x14ac:dyDescent="0.2">
      <c r="A91" s="31">
        <v>19</v>
      </c>
      <c r="B91" s="31" t="s">
        <v>96</v>
      </c>
      <c r="C91" s="89">
        <v>7937</v>
      </c>
      <c r="D91" s="135">
        <v>148</v>
      </c>
      <c r="E91" s="31">
        <v>211845</v>
      </c>
      <c r="F91" s="31" t="s">
        <v>97</v>
      </c>
      <c r="G91" s="5">
        <v>9581</v>
      </c>
      <c r="H91" s="9" t="s">
        <v>136</v>
      </c>
      <c r="I91" s="54" t="s">
        <v>99</v>
      </c>
      <c r="J91" s="363">
        <v>11275304287</v>
      </c>
      <c r="K91" s="364">
        <v>1429901882</v>
      </c>
      <c r="L91" s="318" t="s">
        <v>100</v>
      </c>
      <c r="M91" s="318" t="s">
        <v>55</v>
      </c>
      <c r="N91" s="364" t="s">
        <v>49</v>
      </c>
      <c r="O91" s="320">
        <v>13940</v>
      </c>
      <c r="P91" s="320">
        <v>612127</v>
      </c>
      <c r="Q91" s="320">
        <v>19207</v>
      </c>
      <c r="R91" s="320">
        <v>5000741490</v>
      </c>
      <c r="S91" s="339"/>
      <c r="T91" s="112"/>
      <c r="U91" s="94">
        <v>1429901882</v>
      </c>
      <c r="V91" s="56">
        <f t="shared" si="108"/>
        <v>0</v>
      </c>
      <c r="W91" s="366">
        <v>4463495690</v>
      </c>
      <c r="X91" s="299">
        <v>29</v>
      </c>
      <c r="Y91" s="367" t="s">
        <v>101</v>
      </c>
      <c r="Z91" s="366" t="s">
        <v>81</v>
      </c>
      <c r="AA91" s="367" t="s">
        <v>137</v>
      </c>
      <c r="AB91" s="100" t="s">
        <v>138</v>
      </c>
      <c r="AC91" s="101">
        <v>40</v>
      </c>
      <c r="AD91" s="138">
        <v>3000002381</v>
      </c>
      <c r="AE91" s="101">
        <v>21</v>
      </c>
      <c r="AF91" s="138">
        <v>6000002927</v>
      </c>
      <c r="AG91" s="109"/>
      <c r="AH91" s="15">
        <v>2114839254</v>
      </c>
      <c r="AI91" s="15">
        <f t="shared" si="109"/>
        <v>2348656436</v>
      </c>
      <c r="AJ91" s="366">
        <v>2551564124</v>
      </c>
      <c r="AK91" s="299">
        <v>2</v>
      </c>
      <c r="AL91" s="367">
        <v>4000003954</v>
      </c>
      <c r="AM91" s="299" t="s">
        <v>81</v>
      </c>
      <c r="AN91" s="299" t="s">
        <v>105</v>
      </c>
      <c r="AO91" s="63">
        <v>7000004936</v>
      </c>
      <c r="AP91" s="368"/>
      <c r="AQ91" s="368"/>
      <c r="AR91" s="377"/>
      <c r="AS91" s="141"/>
      <c r="AT91" s="105"/>
      <c r="AU91" s="105"/>
      <c r="AV91" s="143">
        <f t="shared" si="119"/>
        <v>2551564124</v>
      </c>
      <c r="AW91" s="75"/>
      <c r="AX91" s="76">
        <f t="shared" si="5"/>
        <v>8723740163</v>
      </c>
    </row>
    <row r="92" spans="1:51" x14ac:dyDescent="0.2">
      <c r="A92" s="31"/>
      <c r="B92" s="110"/>
      <c r="C92" s="183"/>
      <c r="D92" s="135"/>
      <c r="E92" s="31"/>
      <c r="F92" s="31"/>
      <c r="G92" s="336"/>
      <c r="H92" s="244"/>
      <c r="I92" s="244"/>
      <c r="J92" s="337"/>
      <c r="K92" s="323">
        <v>189026327</v>
      </c>
      <c r="L92" s="318" t="s">
        <v>100</v>
      </c>
      <c r="M92" s="318" t="s">
        <v>55</v>
      </c>
      <c r="N92" s="323" t="s">
        <v>81</v>
      </c>
      <c r="O92" s="348">
        <v>13940</v>
      </c>
      <c r="P92" s="338">
        <v>612127</v>
      </c>
      <c r="Q92" s="320">
        <v>19207</v>
      </c>
      <c r="R92" s="339">
        <v>5000741490</v>
      </c>
      <c r="S92" s="339"/>
      <c r="T92" s="112"/>
      <c r="U92" s="112">
        <v>189026327</v>
      </c>
      <c r="V92" s="56">
        <f t="shared" si="108"/>
        <v>0</v>
      </c>
      <c r="W92" s="366">
        <v>324869093</v>
      </c>
      <c r="X92" s="299">
        <v>30</v>
      </c>
      <c r="Y92" s="372" t="s">
        <v>108</v>
      </c>
      <c r="Z92" s="373" t="s">
        <v>56</v>
      </c>
      <c r="AA92" s="367" t="s">
        <v>139</v>
      </c>
      <c r="AB92" s="100" t="s">
        <v>140</v>
      </c>
      <c r="AC92" s="101">
        <v>43</v>
      </c>
      <c r="AD92" s="138">
        <v>3000002386</v>
      </c>
      <c r="AE92" s="101">
        <v>24</v>
      </c>
      <c r="AF92" s="138">
        <v>6000002930</v>
      </c>
      <c r="AG92" s="109"/>
      <c r="AH92" s="15">
        <v>324869093</v>
      </c>
      <c r="AI92" s="15">
        <f t="shared" si="109"/>
        <v>0</v>
      </c>
      <c r="AJ92" s="366">
        <v>535620905</v>
      </c>
      <c r="AK92" s="299">
        <v>3</v>
      </c>
      <c r="AL92" s="367">
        <v>4000003956</v>
      </c>
      <c r="AM92" s="299" t="s">
        <v>56</v>
      </c>
      <c r="AN92" s="299" t="s">
        <v>141</v>
      </c>
      <c r="AO92" s="63">
        <v>7000004941</v>
      </c>
      <c r="AP92" s="368"/>
      <c r="AQ92" s="368"/>
      <c r="AR92" s="377"/>
      <c r="AS92" s="141"/>
      <c r="AT92" s="105"/>
      <c r="AU92" s="105"/>
      <c r="AV92" s="143">
        <f t="shared" si="119"/>
        <v>535620905</v>
      </c>
      <c r="AW92" s="75"/>
      <c r="AX92" s="76">
        <f t="shared" si="5"/>
        <v>-535620905</v>
      </c>
    </row>
    <row r="93" spans="1:51" x14ac:dyDescent="0.2">
      <c r="A93" s="31"/>
      <c r="B93" s="110"/>
      <c r="C93" s="183"/>
      <c r="D93" s="135"/>
      <c r="E93" s="31"/>
      <c r="F93" s="31"/>
      <c r="G93" s="336"/>
      <c r="H93" s="244"/>
      <c r="I93" s="244"/>
      <c r="J93" s="337"/>
      <c r="K93" s="323">
        <v>55704710</v>
      </c>
      <c r="L93" s="318" t="s">
        <v>100</v>
      </c>
      <c r="M93" s="318" t="s">
        <v>55</v>
      </c>
      <c r="N93" s="323" t="s">
        <v>56</v>
      </c>
      <c r="O93" s="348">
        <v>13940</v>
      </c>
      <c r="P93" s="338">
        <v>612127</v>
      </c>
      <c r="Q93" s="320">
        <v>19207</v>
      </c>
      <c r="R93" s="339">
        <v>5000741490</v>
      </c>
      <c r="S93" s="339"/>
      <c r="T93" s="112"/>
      <c r="U93" s="112">
        <v>55704710</v>
      </c>
      <c r="V93" s="56">
        <f t="shared" si="108"/>
        <v>0</v>
      </c>
      <c r="W93" s="345"/>
      <c r="X93" s="299"/>
      <c r="Y93" s="373"/>
      <c r="Z93" s="373"/>
      <c r="AA93" s="373"/>
      <c r="AB93" s="373"/>
      <c r="AC93" s="375"/>
      <c r="AD93" s="375"/>
      <c r="AE93" s="376"/>
      <c r="AF93" s="144"/>
      <c r="AG93" s="109"/>
      <c r="AH93" s="109"/>
      <c r="AI93" s="15">
        <f t="shared" si="109"/>
        <v>0</v>
      </c>
      <c r="AJ93" s="345"/>
      <c r="AK93" s="299"/>
      <c r="AL93" s="373"/>
      <c r="AM93" s="373"/>
      <c r="AN93" s="373"/>
      <c r="AO93" s="373"/>
      <c r="AP93" s="368"/>
      <c r="AQ93" s="368"/>
      <c r="AR93" s="377"/>
      <c r="AS93" s="141"/>
      <c r="AT93" s="105"/>
      <c r="AU93" s="105"/>
      <c r="AV93" s="143">
        <f t="shared" si="119"/>
        <v>0</v>
      </c>
      <c r="AW93" s="75"/>
      <c r="AX93" s="76">
        <f t="shared" si="5"/>
        <v>0</v>
      </c>
    </row>
    <row r="94" spans="1:51" x14ac:dyDescent="0.2">
      <c r="A94" s="31"/>
      <c r="B94" s="350"/>
      <c r="C94" s="351"/>
      <c r="D94" s="284"/>
      <c r="E94" s="121"/>
      <c r="F94" s="121"/>
      <c r="G94" s="352"/>
      <c r="H94" s="224"/>
      <c r="I94" s="224"/>
      <c r="J94" s="303">
        <f>SUM(J91:J93)</f>
        <v>11275304287</v>
      </c>
      <c r="K94" s="303">
        <f>SUM(K91:K93)</f>
        <v>1674632919</v>
      </c>
      <c r="L94" s="124"/>
      <c r="M94" s="124"/>
      <c r="N94" s="124"/>
      <c r="O94" s="353"/>
      <c r="P94" s="353"/>
      <c r="Q94" s="288"/>
      <c r="R94" s="288"/>
      <c r="S94" s="303">
        <f t="shared" ref="S94" si="141">SUM(S91:S93)</f>
        <v>0</v>
      </c>
      <c r="T94" s="303">
        <f t="shared" ref="T94:U94" si="142">SUM(T91:T93)</f>
        <v>0</v>
      </c>
      <c r="U94" s="303">
        <f t="shared" si="142"/>
        <v>1674632919</v>
      </c>
      <c r="V94" s="303">
        <f t="shared" ref="V94" si="143">SUM(V91:V93)</f>
        <v>0</v>
      </c>
      <c r="W94" s="303">
        <f t="shared" ref="W94" si="144">SUM(W91:W93)</f>
        <v>4788364783</v>
      </c>
      <c r="X94" s="287"/>
      <c r="Y94" s="355"/>
      <c r="Z94" s="131"/>
      <c r="AA94" s="131"/>
      <c r="AB94" s="131"/>
      <c r="AC94" s="131"/>
      <c r="AD94" s="131"/>
      <c r="AE94" s="131"/>
      <c r="AF94" s="226"/>
      <c r="AG94" s="303">
        <f t="shared" ref="AG94" si="145">SUM(AG91:AG93)</f>
        <v>0</v>
      </c>
      <c r="AH94" s="303">
        <f t="shared" ref="AH94" si="146">SUM(AH91:AH93)</f>
        <v>2439708347</v>
      </c>
      <c r="AI94" s="303">
        <f t="shared" ref="AI94" si="147">SUM(AI91:AI93)</f>
        <v>2348656436</v>
      </c>
      <c r="AJ94" s="303">
        <f t="shared" ref="AJ94" si="148">SUM(AJ91:AJ93)</f>
        <v>3087185029</v>
      </c>
      <c r="AK94" s="287"/>
      <c r="AL94" s="355"/>
      <c r="AM94" s="131"/>
      <c r="AN94" s="131"/>
      <c r="AO94" s="131"/>
      <c r="AP94" s="131"/>
      <c r="AQ94" s="131"/>
      <c r="AR94" s="131"/>
      <c r="AS94" s="226"/>
      <c r="AT94" s="303">
        <f t="shared" ref="AT94" si="149">SUM(AT91:AT93)</f>
        <v>0</v>
      </c>
      <c r="AU94" s="303">
        <f t="shared" ref="AU94" si="150">SUM(AU91:AU93)</f>
        <v>0</v>
      </c>
      <c r="AV94" s="303">
        <f t="shared" ref="AV94" si="151">SUM(AV91:AV93)</f>
        <v>3087185029</v>
      </c>
      <c r="AW94" s="333">
        <f>+K94+W94+AJ94</f>
        <v>9550182731</v>
      </c>
      <c r="AX94" s="303">
        <f t="shared" ref="AX94" si="152">SUM(AX91:AX93)</f>
        <v>8188119258</v>
      </c>
    </row>
    <row r="95" spans="1:51" ht="89.25" x14ac:dyDescent="0.2">
      <c r="A95" s="31">
        <v>20</v>
      </c>
      <c r="B95" s="31" t="s">
        <v>96</v>
      </c>
      <c r="C95" s="89">
        <v>7937</v>
      </c>
      <c r="D95" s="135">
        <v>148</v>
      </c>
      <c r="E95" s="31">
        <v>211840</v>
      </c>
      <c r="F95" s="31" t="s">
        <v>97</v>
      </c>
      <c r="G95" s="5">
        <v>9576</v>
      </c>
      <c r="H95" s="9" t="s">
        <v>116</v>
      </c>
      <c r="I95" s="54" t="s">
        <v>99</v>
      </c>
      <c r="J95" s="363">
        <v>11275304287</v>
      </c>
      <c r="K95" s="364">
        <v>1384320594</v>
      </c>
      <c r="L95" s="318" t="s">
        <v>100</v>
      </c>
      <c r="M95" s="318" t="s">
        <v>55</v>
      </c>
      <c r="N95" s="364" t="s">
        <v>49</v>
      </c>
      <c r="O95" s="320">
        <v>13940</v>
      </c>
      <c r="P95" s="320">
        <v>612127</v>
      </c>
      <c r="Q95" s="320">
        <v>19220</v>
      </c>
      <c r="R95" s="320">
        <v>5000791773</v>
      </c>
      <c r="S95" s="321"/>
      <c r="T95" s="245"/>
      <c r="U95" s="245">
        <f>729517833+654802761</f>
        <v>1384320594</v>
      </c>
      <c r="V95" s="56">
        <f t="shared" si="108"/>
        <v>0</v>
      </c>
      <c r="W95" s="366">
        <v>4321211884</v>
      </c>
      <c r="X95" s="299">
        <v>29</v>
      </c>
      <c r="Y95" s="367" t="s">
        <v>101</v>
      </c>
      <c r="Z95" s="366" t="s">
        <v>81</v>
      </c>
      <c r="AA95" s="367" t="s">
        <v>142</v>
      </c>
      <c r="AB95" s="100" t="s">
        <v>143</v>
      </c>
      <c r="AC95" s="101" t="s">
        <v>129</v>
      </c>
      <c r="AD95" s="138" t="s">
        <v>144</v>
      </c>
      <c r="AE95" s="101">
        <v>28</v>
      </c>
      <c r="AF95" s="138">
        <v>6000002934</v>
      </c>
      <c r="AG95" s="109"/>
      <c r="AH95" s="15">
        <v>2493576937</v>
      </c>
      <c r="AI95" s="15">
        <f t="shared" si="109"/>
        <v>1827634947</v>
      </c>
      <c r="AJ95" s="366">
        <v>2470227369</v>
      </c>
      <c r="AK95" s="299">
        <v>2</v>
      </c>
      <c r="AL95" s="367">
        <v>4000003954</v>
      </c>
      <c r="AM95" s="299" t="s">
        <v>81</v>
      </c>
      <c r="AN95" s="299">
        <v>12</v>
      </c>
      <c r="AO95" s="299" t="s">
        <v>145</v>
      </c>
      <c r="AP95" s="368"/>
      <c r="AQ95" s="368"/>
      <c r="AR95" s="377"/>
      <c r="AS95" s="141"/>
      <c r="AT95" s="105"/>
      <c r="AU95" s="105"/>
      <c r="AV95" s="143">
        <f t="shared" si="119"/>
        <v>2470227369</v>
      </c>
      <c r="AW95" s="75"/>
      <c r="AX95" s="76">
        <f t="shared" si="5"/>
        <v>8805076918</v>
      </c>
    </row>
    <row r="96" spans="1:51" x14ac:dyDescent="0.2">
      <c r="A96" s="31"/>
      <c r="B96" s="110"/>
      <c r="C96" s="183"/>
      <c r="D96" s="135"/>
      <c r="E96" s="31"/>
      <c r="F96" s="31"/>
      <c r="G96" s="336"/>
      <c r="H96" s="244"/>
      <c r="I96" s="244"/>
      <c r="J96" s="337"/>
      <c r="K96" s="323">
        <v>183000694</v>
      </c>
      <c r="L96" s="318" t="s">
        <v>100</v>
      </c>
      <c r="M96" s="318" t="s">
        <v>55</v>
      </c>
      <c r="N96" s="323" t="s">
        <v>81</v>
      </c>
      <c r="O96" s="348">
        <v>13940</v>
      </c>
      <c r="P96" s="338">
        <v>612127</v>
      </c>
      <c r="Q96" s="320">
        <v>19220</v>
      </c>
      <c r="R96" s="320">
        <v>5000791773</v>
      </c>
      <c r="S96" s="321"/>
      <c r="T96" s="245"/>
      <c r="U96" s="245">
        <v>183000694</v>
      </c>
      <c r="V96" s="56">
        <f t="shared" si="108"/>
        <v>0</v>
      </c>
      <c r="W96" s="345">
        <v>314513173</v>
      </c>
      <c r="X96" s="299">
        <v>30</v>
      </c>
      <c r="Y96" s="372" t="s">
        <v>108</v>
      </c>
      <c r="Z96" s="373" t="s">
        <v>56</v>
      </c>
      <c r="AA96" s="367" t="s">
        <v>146</v>
      </c>
      <c r="AB96" s="100" t="s">
        <v>147</v>
      </c>
      <c r="AC96" s="101" t="s">
        <v>148</v>
      </c>
      <c r="AD96" s="138" t="s">
        <v>149</v>
      </c>
      <c r="AE96" s="101">
        <v>30</v>
      </c>
      <c r="AF96" s="138">
        <v>6000002936</v>
      </c>
      <c r="AG96" s="109"/>
      <c r="AH96" s="15">
        <v>314513173</v>
      </c>
      <c r="AI96" s="15">
        <f t="shared" si="109"/>
        <v>0</v>
      </c>
      <c r="AJ96" s="345">
        <v>518546803</v>
      </c>
      <c r="AK96" s="299">
        <v>3</v>
      </c>
      <c r="AL96" s="367">
        <v>4000003956</v>
      </c>
      <c r="AM96" s="299" t="s">
        <v>56</v>
      </c>
      <c r="AN96" s="299">
        <v>13</v>
      </c>
      <c r="AO96" s="299" t="s">
        <v>150</v>
      </c>
      <c r="AP96" s="368"/>
      <c r="AQ96" s="368"/>
      <c r="AR96" s="377"/>
      <c r="AS96" s="141"/>
      <c r="AT96" s="105"/>
      <c r="AU96" s="105"/>
      <c r="AV96" s="143">
        <f t="shared" si="119"/>
        <v>518546803</v>
      </c>
      <c r="AW96" s="75"/>
      <c r="AX96" s="76">
        <f t="shared" si="5"/>
        <v>-518546803</v>
      </c>
    </row>
    <row r="97" spans="1:50" x14ac:dyDescent="0.2">
      <c r="A97" s="31"/>
      <c r="B97" s="110"/>
      <c r="C97" s="183"/>
      <c r="D97" s="135"/>
      <c r="E97" s="31"/>
      <c r="F97" s="31"/>
      <c r="G97" s="336"/>
      <c r="H97" s="244"/>
      <c r="I97" s="244"/>
      <c r="J97" s="337"/>
      <c r="K97" s="323">
        <v>53928999</v>
      </c>
      <c r="L97" s="318" t="s">
        <v>100</v>
      </c>
      <c r="M97" s="318" t="s">
        <v>55</v>
      </c>
      <c r="N97" s="323" t="s">
        <v>56</v>
      </c>
      <c r="O97" s="348">
        <v>13940</v>
      </c>
      <c r="P97" s="338">
        <v>612127</v>
      </c>
      <c r="Q97" s="320">
        <v>19220</v>
      </c>
      <c r="R97" s="320">
        <v>5000791773</v>
      </c>
      <c r="S97" s="321"/>
      <c r="T97" s="245"/>
      <c r="U97" s="245">
        <v>53928999</v>
      </c>
      <c r="V97" s="56">
        <f t="shared" si="108"/>
        <v>0</v>
      </c>
      <c r="W97" s="345"/>
      <c r="X97" s="299"/>
      <c r="Y97" s="373"/>
      <c r="Z97" s="373"/>
      <c r="AA97" s="373"/>
      <c r="AB97" s="373"/>
      <c r="AC97" s="375"/>
      <c r="AD97" s="375"/>
      <c r="AE97" s="376"/>
      <c r="AF97" s="144"/>
      <c r="AG97" s="109"/>
      <c r="AH97" s="109"/>
      <c r="AI97" s="15">
        <f t="shared" si="109"/>
        <v>0</v>
      </c>
      <c r="AJ97" s="345"/>
      <c r="AK97" s="299"/>
      <c r="AL97" s="373"/>
      <c r="AM97" s="373"/>
      <c r="AN97" s="373"/>
      <c r="AO97" s="373"/>
      <c r="AP97" s="368"/>
      <c r="AQ97" s="368"/>
      <c r="AR97" s="377"/>
      <c r="AS97" s="141"/>
      <c r="AT97" s="105"/>
      <c r="AU97" s="105"/>
      <c r="AV97" s="143">
        <f t="shared" si="119"/>
        <v>0</v>
      </c>
      <c r="AW97" s="75"/>
      <c r="AX97" s="76">
        <f t="shared" si="5"/>
        <v>0</v>
      </c>
    </row>
    <row r="98" spans="1:50" x14ac:dyDescent="0.2">
      <c r="A98" s="31"/>
      <c r="B98" s="350"/>
      <c r="C98" s="351"/>
      <c r="D98" s="284"/>
      <c r="E98" s="121"/>
      <c r="F98" s="121"/>
      <c r="G98" s="352"/>
      <c r="H98" s="224"/>
      <c r="I98" s="224"/>
      <c r="J98" s="303">
        <f>SUM(J95:J97)</f>
        <v>11275304287</v>
      </c>
      <c r="K98" s="303">
        <f>SUM(K95:K97)</f>
        <v>1621250287</v>
      </c>
      <c r="L98" s="124"/>
      <c r="M98" s="124"/>
      <c r="N98" s="124"/>
      <c r="O98" s="353"/>
      <c r="P98" s="353"/>
      <c r="Q98" s="288"/>
      <c r="R98" s="288"/>
      <c r="S98" s="303">
        <f t="shared" ref="S98" si="153">SUM(S95:S97)</f>
        <v>0</v>
      </c>
      <c r="T98" s="303">
        <f t="shared" ref="T98:U98" si="154">SUM(T95:T97)</f>
        <v>0</v>
      </c>
      <c r="U98" s="303">
        <f t="shared" si="154"/>
        <v>1621250287</v>
      </c>
      <c r="V98" s="303">
        <f t="shared" ref="V98" si="155">SUM(V95:V97)</f>
        <v>0</v>
      </c>
      <c r="W98" s="303">
        <f t="shared" ref="W98" si="156">SUM(W95:W97)</f>
        <v>4635725057</v>
      </c>
      <c r="X98" s="287"/>
      <c r="Y98" s="355"/>
      <c r="Z98" s="131"/>
      <c r="AA98" s="131"/>
      <c r="AB98" s="131"/>
      <c r="AC98" s="131"/>
      <c r="AD98" s="131"/>
      <c r="AE98" s="131"/>
      <c r="AF98" s="226"/>
      <c r="AG98" s="303">
        <f t="shared" ref="AG98" si="157">SUM(AG95:AG97)</f>
        <v>0</v>
      </c>
      <c r="AH98" s="303">
        <f t="shared" ref="AH98" si="158">SUM(AH95:AH97)</f>
        <v>2808090110</v>
      </c>
      <c r="AI98" s="303">
        <f t="shared" ref="AI98" si="159">SUM(AI95:AI97)</f>
        <v>1827634947</v>
      </c>
      <c r="AJ98" s="303">
        <f t="shared" ref="AJ98" si="160">SUM(AJ95:AJ97)</f>
        <v>2988774172</v>
      </c>
      <c r="AK98" s="287"/>
      <c r="AL98" s="355"/>
      <c r="AM98" s="131"/>
      <c r="AN98" s="131"/>
      <c r="AO98" s="131"/>
      <c r="AP98" s="131"/>
      <c r="AQ98" s="131"/>
      <c r="AR98" s="131"/>
      <c r="AS98" s="226"/>
      <c r="AT98" s="303">
        <f t="shared" ref="AT98" si="161">SUM(AT95:AT97)</f>
        <v>0</v>
      </c>
      <c r="AU98" s="303">
        <f t="shared" ref="AU98" si="162">SUM(AU95:AU97)</f>
        <v>0</v>
      </c>
      <c r="AV98" s="303">
        <f t="shared" ref="AV98" si="163">SUM(AV95:AV97)</f>
        <v>2988774172</v>
      </c>
      <c r="AW98" s="333">
        <f>+K98+W98+AJ98</f>
        <v>9245749516</v>
      </c>
      <c r="AX98" s="303">
        <f t="shared" ref="AX98" si="164">SUM(AX95:AX97)</f>
        <v>8286530115</v>
      </c>
    </row>
    <row r="99" spans="1:50" ht="89.25" x14ac:dyDescent="0.2">
      <c r="A99" s="31">
        <v>21</v>
      </c>
      <c r="B99" s="31" t="s">
        <v>96</v>
      </c>
      <c r="C99" s="89">
        <v>7937</v>
      </c>
      <c r="D99" s="135">
        <v>148</v>
      </c>
      <c r="E99" s="31">
        <v>211844</v>
      </c>
      <c r="F99" s="31" t="s">
        <v>97</v>
      </c>
      <c r="G99" s="5">
        <v>9580</v>
      </c>
      <c r="H99" s="9" t="s">
        <v>136</v>
      </c>
      <c r="I99" s="54" t="s">
        <v>99</v>
      </c>
      <c r="J99" s="363">
        <v>11275304287</v>
      </c>
      <c r="K99" s="364">
        <v>1429901882</v>
      </c>
      <c r="L99" s="318" t="s">
        <v>100</v>
      </c>
      <c r="M99" s="318" t="s">
        <v>55</v>
      </c>
      <c r="N99" s="364" t="s">
        <v>49</v>
      </c>
      <c r="O99" s="320">
        <v>13940</v>
      </c>
      <c r="P99" s="320">
        <v>612127</v>
      </c>
      <c r="Q99" s="320">
        <v>19203</v>
      </c>
      <c r="R99" s="320">
        <v>5000791475</v>
      </c>
      <c r="S99" s="378"/>
      <c r="T99" s="379"/>
      <c r="U99" s="379">
        <f>764439248+665462634</f>
        <v>1429901882</v>
      </c>
      <c r="V99" s="380">
        <f t="shared" si="108"/>
        <v>0</v>
      </c>
      <c r="W99" s="366">
        <v>4463495690</v>
      </c>
      <c r="X99" s="299">
        <v>29</v>
      </c>
      <c r="Y99" s="367" t="s">
        <v>101</v>
      </c>
      <c r="Z99" s="366" t="s">
        <v>81</v>
      </c>
      <c r="AA99" s="367" t="s">
        <v>151</v>
      </c>
      <c r="AB99" s="100" t="s">
        <v>152</v>
      </c>
      <c r="AC99" s="101" t="s">
        <v>153</v>
      </c>
      <c r="AD99" s="138" t="s">
        <v>154</v>
      </c>
      <c r="AE99" s="101">
        <v>33</v>
      </c>
      <c r="AF99" s="138">
        <v>6000002939</v>
      </c>
      <c r="AG99" s="109"/>
      <c r="AH99" s="15">
        <v>2575012380</v>
      </c>
      <c r="AI99" s="15">
        <f t="shared" si="109"/>
        <v>1888483310</v>
      </c>
      <c r="AJ99" s="366">
        <v>2551564124</v>
      </c>
      <c r="AK99" s="299">
        <v>2</v>
      </c>
      <c r="AL99" s="367">
        <v>4000003954</v>
      </c>
      <c r="AM99" s="299" t="s">
        <v>81</v>
      </c>
      <c r="AN99" s="299">
        <v>6</v>
      </c>
      <c r="AO99" s="63">
        <v>7000004934</v>
      </c>
      <c r="AP99" s="368"/>
      <c r="AQ99" s="368"/>
      <c r="AR99" s="377"/>
      <c r="AS99" s="141"/>
      <c r="AT99" s="105"/>
      <c r="AU99" s="105"/>
      <c r="AV99" s="143">
        <f t="shared" si="119"/>
        <v>2551564124</v>
      </c>
      <c r="AW99" s="75"/>
      <c r="AX99" s="76">
        <f t="shared" si="5"/>
        <v>8723740163</v>
      </c>
    </row>
    <row r="100" spans="1:50" x14ac:dyDescent="0.2">
      <c r="A100" s="31"/>
      <c r="B100" s="110"/>
      <c r="C100" s="183"/>
      <c r="D100" s="135"/>
      <c r="E100" s="31"/>
      <c r="F100" s="31"/>
      <c r="G100" s="336"/>
      <c r="H100" s="244"/>
      <c r="I100" s="244"/>
      <c r="J100" s="337"/>
      <c r="K100" s="323">
        <v>189026327</v>
      </c>
      <c r="L100" s="318" t="s">
        <v>100</v>
      </c>
      <c r="M100" s="318" t="s">
        <v>55</v>
      </c>
      <c r="N100" s="323" t="s">
        <v>81</v>
      </c>
      <c r="O100" s="348">
        <v>13940</v>
      </c>
      <c r="P100" s="338">
        <v>612127</v>
      </c>
      <c r="Q100" s="320">
        <v>19203</v>
      </c>
      <c r="R100" s="320">
        <v>5000791475</v>
      </c>
      <c r="S100" s="378"/>
      <c r="T100" s="379"/>
      <c r="U100" s="379">
        <v>189026327</v>
      </c>
      <c r="V100" s="380">
        <f t="shared" si="108"/>
        <v>0</v>
      </c>
      <c r="W100" s="345">
        <v>324869093</v>
      </c>
      <c r="X100" s="299">
        <v>30</v>
      </c>
      <c r="Y100" s="372" t="s">
        <v>108</v>
      </c>
      <c r="Z100" s="373" t="s">
        <v>56</v>
      </c>
      <c r="AA100" s="367" t="s">
        <v>155</v>
      </c>
      <c r="AB100" s="100" t="s">
        <v>156</v>
      </c>
      <c r="AC100" s="101" t="s">
        <v>157</v>
      </c>
      <c r="AD100" s="138" t="s">
        <v>158</v>
      </c>
      <c r="AE100" s="101">
        <v>34</v>
      </c>
      <c r="AF100" s="138">
        <v>6000002940</v>
      </c>
      <c r="AG100" s="109"/>
      <c r="AH100" s="15">
        <v>324869093</v>
      </c>
      <c r="AI100" s="15">
        <f t="shared" si="109"/>
        <v>0</v>
      </c>
      <c r="AJ100" s="345">
        <v>535620905</v>
      </c>
      <c r="AK100" s="299">
        <v>3</v>
      </c>
      <c r="AL100" s="367">
        <v>4000003956</v>
      </c>
      <c r="AM100" s="299" t="s">
        <v>56</v>
      </c>
      <c r="AN100" s="299">
        <v>7</v>
      </c>
      <c r="AO100" s="299" t="s">
        <v>159</v>
      </c>
      <c r="AP100" s="368"/>
      <c r="AQ100" s="368"/>
      <c r="AR100" s="377"/>
      <c r="AS100" s="141"/>
      <c r="AT100" s="105"/>
      <c r="AU100" s="105"/>
      <c r="AV100" s="143">
        <f t="shared" si="119"/>
        <v>535620905</v>
      </c>
      <c r="AW100" s="75"/>
      <c r="AX100" s="76">
        <f t="shared" si="5"/>
        <v>-535620905</v>
      </c>
    </row>
    <row r="101" spans="1:50" x14ac:dyDescent="0.2">
      <c r="A101" s="31"/>
      <c r="B101" s="110"/>
      <c r="C101" s="183"/>
      <c r="D101" s="135"/>
      <c r="E101" s="31"/>
      <c r="F101" s="31"/>
      <c r="G101" s="336"/>
      <c r="H101" s="244"/>
      <c r="I101" s="244"/>
      <c r="J101" s="337"/>
      <c r="K101" s="323">
        <v>55704710</v>
      </c>
      <c r="L101" s="318" t="s">
        <v>100</v>
      </c>
      <c r="M101" s="318" t="s">
        <v>55</v>
      </c>
      <c r="N101" s="323" t="s">
        <v>56</v>
      </c>
      <c r="O101" s="348">
        <v>13940</v>
      </c>
      <c r="P101" s="338">
        <v>612127</v>
      </c>
      <c r="Q101" s="320">
        <v>19203</v>
      </c>
      <c r="R101" s="320">
        <v>5000791475</v>
      </c>
      <c r="S101" s="378"/>
      <c r="T101" s="379"/>
      <c r="U101" s="379">
        <v>55704710</v>
      </c>
      <c r="V101" s="380">
        <f t="shared" si="108"/>
        <v>0</v>
      </c>
      <c r="W101" s="345"/>
      <c r="X101" s="299"/>
      <c r="Y101" s="373"/>
      <c r="Z101" s="373"/>
      <c r="AA101" s="373"/>
      <c r="AB101" s="373"/>
      <c r="AC101" s="375"/>
      <c r="AD101" s="375"/>
      <c r="AE101" s="376"/>
      <c r="AF101" s="144"/>
      <c r="AG101" s="109"/>
      <c r="AH101" s="109"/>
      <c r="AI101" s="15">
        <f t="shared" si="109"/>
        <v>0</v>
      </c>
      <c r="AJ101" s="345"/>
      <c r="AK101" s="299"/>
      <c r="AL101" s="373"/>
      <c r="AM101" s="373"/>
      <c r="AN101" s="373"/>
      <c r="AO101" s="373"/>
      <c r="AP101" s="368"/>
      <c r="AQ101" s="368"/>
      <c r="AR101" s="377"/>
      <c r="AS101" s="141"/>
      <c r="AT101" s="105"/>
      <c r="AU101" s="105"/>
      <c r="AV101" s="143">
        <f t="shared" si="119"/>
        <v>0</v>
      </c>
      <c r="AW101" s="75"/>
      <c r="AX101" s="76">
        <f t="shared" si="5"/>
        <v>0</v>
      </c>
    </row>
    <row r="102" spans="1:50" x14ac:dyDescent="0.2">
      <c r="A102" s="31"/>
      <c r="B102" s="350"/>
      <c r="C102" s="351"/>
      <c r="D102" s="284"/>
      <c r="E102" s="121"/>
      <c r="F102" s="121"/>
      <c r="G102" s="352"/>
      <c r="H102" s="224"/>
      <c r="I102" s="224"/>
      <c r="J102" s="303">
        <f>SUM(J99:J101)</f>
        <v>11275304287</v>
      </c>
      <c r="K102" s="303">
        <f>SUM(K99:K101)</f>
        <v>1674632919</v>
      </c>
      <c r="L102" s="124"/>
      <c r="M102" s="124"/>
      <c r="N102" s="124"/>
      <c r="O102" s="353"/>
      <c r="P102" s="353"/>
      <c r="Q102" s="288"/>
      <c r="R102" s="288"/>
      <c r="S102" s="303">
        <f t="shared" ref="S102" si="165">SUM(S99:S101)</f>
        <v>0</v>
      </c>
      <c r="T102" s="303">
        <f t="shared" ref="T102:U102" si="166">SUM(T99:T101)</f>
        <v>0</v>
      </c>
      <c r="U102" s="303">
        <f t="shared" si="166"/>
        <v>1674632919</v>
      </c>
      <c r="V102" s="303">
        <f t="shared" ref="V102" si="167">SUM(V99:V101)</f>
        <v>0</v>
      </c>
      <c r="W102" s="303">
        <f t="shared" ref="W102" si="168">SUM(W99:W101)</f>
        <v>4788364783</v>
      </c>
      <c r="X102" s="287"/>
      <c r="Y102" s="355"/>
      <c r="Z102" s="131"/>
      <c r="AA102" s="131"/>
      <c r="AB102" s="131"/>
      <c r="AC102" s="131"/>
      <c r="AD102" s="131"/>
      <c r="AE102" s="131"/>
      <c r="AF102" s="226"/>
      <c r="AG102" s="303">
        <f t="shared" ref="AG102" si="169">SUM(AG99:AG101)</f>
        <v>0</v>
      </c>
      <c r="AH102" s="303">
        <f t="shared" ref="AH102" si="170">SUM(AH99:AH101)</f>
        <v>2899881473</v>
      </c>
      <c r="AI102" s="303">
        <f t="shared" ref="AI102" si="171">SUM(AI99:AI101)</f>
        <v>1888483310</v>
      </c>
      <c r="AJ102" s="303">
        <f t="shared" ref="AJ102" si="172">SUM(AJ99:AJ101)</f>
        <v>3087185029</v>
      </c>
      <c r="AK102" s="287"/>
      <c r="AL102" s="355"/>
      <c r="AM102" s="131"/>
      <c r="AN102" s="131"/>
      <c r="AO102" s="131"/>
      <c r="AP102" s="131"/>
      <c r="AQ102" s="131"/>
      <c r="AR102" s="131"/>
      <c r="AS102" s="226"/>
      <c r="AT102" s="303">
        <f t="shared" ref="AT102" si="173">SUM(AT99:AT101)</f>
        <v>0</v>
      </c>
      <c r="AU102" s="303">
        <f t="shared" ref="AU102" si="174">SUM(AU99:AU101)</f>
        <v>0</v>
      </c>
      <c r="AV102" s="303">
        <f t="shared" ref="AV102" si="175">SUM(AV99:AV101)</f>
        <v>3087185029</v>
      </c>
      <c r="AW102" s="333">
        <f>+K102+W102+AJ102</f>
        <v>9550182731</v>
      </c>
      <c r="AX102" s="303">
        <f t="shared" ref="AX102" si="176">SUM(AX99:AX101)</f>
        <v>8188119258</v>
      </c>
    </row>
    <row r="103" spans="1:50" ht="89.25" x14ac:dyDescent="0.2">
      <c r="A103" s="31">
        <v>22</v>
      </c>
      <c r="B103" s="31" t="s">
        <v>96</v>
      </c>
      <c r="C103" s="89">
        <v>7937</v>
      </c>
      <c r="D103" s="135">
        <v>148</v>
      </c>
      <c r="E103" s="31">
        <v>211846</v>
      </c>
      <c r="F103" s="31" t="s">
        <v>97</v>
      </c>
      <c r="G103" s="5">
        <v>9582</v>
      </c>
      <c r="H103" s="9" t="s">
        <v>160</v>
      </c>
      <c r="I103" s="54" t="s">
        <v>99</v>
      </c>
      <c r="J103" s="363">
        <v>6733861071</v>
      </c>
      <c r="K103" s="364">
        <v>746088641</v>
      </c>
      <c r="L103" s="318" t="s">
        <v>100</v>
      </c>
      <c r="M103" s="318" t="s">
        <v>55</v>
      </c>
      <c r="N103" s="364" t="s">
        <v>49</v>
      </c>
      <c r="O103" s="320">
        <v>13940</v>
      </c>
      <c r="P103" s="320">
        <v>612127</v>
      </c>
      <c r="Q103" s="320">
        <v>19240</v>
      </c>
      <c r="R103" s="320">
        <v>5000792017</v>
      </c>
      <c r="S103" s="321"/>
      <c r="T103" s="245"/>
      <c r="U103" s="245">
        <f>390230822+355857819</f>
        <v>746088641</v>
      </c>
      <c r="V103" s="57">
        <f t="shared" si="108"/>
        <v>0</v>
      </c>
      <c r="W103" s="366">
        <v>2328945417</v>
      </c>
      <c r="X103" s="299">
        <v>29</v>
      </c>
      <c r="Y103" s="367" t="s">
        <v>101</v>
      </c>
      <c r="Z103" s="366" t="s">
        <v>81</v>
      </c>
      <c r="AA103" s="367" t="s">
        <v>153</v>
      </c>
      <c r="AB103" s="100" t="s">
        <v>161</v>
      </c>
      <c r="AC103" s="101">
        <v>55</v>
      </c>
      <c r="AD103" s="138">
        <v>3000002404</v>
      </c>
      <c r="AE103" s="101">
        <v>38</v>
      </c>
      <c r="AF103" s="138">
        <v>6000002944</v>
      </c>
      <c r="AG103" s="109"/>
      <c r="AH103" s="15">
        <v>1343964872</v>
      </c>
      <c r="AI103" s="15">
        <f t="shared" si="109"/>
        <v>984980545</v>
      </c>
      <c r="AJ103" s="366">
        <v>1331345202</v>
      </c>
      <c r="AK103" s="299">
        <v>2</v>
      </c>
      <c r="AL103" s="299" t="s">
        <v>162</v>
      </c>
      <c r="AM103" s="299" t="s">
        <v>81</v>
      </c>
      <c r="AN103" s="299" t="s">
        <v>163</v>
      </c>
      <c r="AO103" s="63">
        <v>7000004953</v>
      </c>
      <c r="AP103" s="368"/>
      <c r="AQ103" s="368"/>
      <c r="AR103" s="377"/>
      <c r="AS103" s="141"/>
      <c r="AT103" s="105"/>
      <c r="AU103" s="105"/>
      <c r="AV103" s="143">
        <f t="shared" si="119"/>
        <v>1331345202</v>
      </c>
      <c r="AW103" s="75"/>
      <c r="AX103" s="76">
        <f t="shared" si="5"/>
        <v>5402515869</v>
      </c>
    </row>
    <row r="104" spans="1:50" x14ac:dyDescent="0.2">
      <c r="A104" s="31"/>
      <c r="B104" s="110"/>
      <c r="C104" s="183"/>
      <c r="D104" s="135"/>
      <c r="E104" s="31"/>
      <c r="F104" s="31"/>
      <c r="G104" s="336"/>
      <c r="H104" s="244"/>
      <c r="I104" s="244"/>
      <c r="J104" s="337"/>
      <c r="K104" s="323">
        <v>98629422</v>
      </c>
      <c r="L104" s="318" t="s">
        <v>100</v>
      </c>
      <c r="M104" s="318" t="s">
        <v>55</v>
      </c>
      <c r="N104" s="323" t="s">
        <v>81</v>
      </c>
      <c r="O104" s="348">
        <v>13940</v>
      </c>
      <c r="P104" s="338">
        <v>612127</v>
      </c>
      <c r="Q104" s="320">
        <v>19240</v>
      </c>
      <c r="R104" s="320">
        <v>5000792017</v>
      </c>
      <c r="S104" s="321"/>
      <c r="T104" s="245"/>
      <c r="U104" s="245">
        <v>98629422</v>
      </c>
      <c r="V104" s="57">
        <f t="shared" si="108"/>
        <v>0</v>
      </c>
      <c r="W104" s="345">
        <v>169586967</v>
      </c>
      <c r="X104" s="299">
        <v>30</v>
      </c>
      <c r="Y104" s="372" t="s">
        <v>108</v>
      </c>
      <c r="Z104" s="373" t="s">
        <v>56</v>
      </c>
      <c r="AA104" s="367" t="s">
        <v>164</v>
      </c>
      <c r="AB104" s="100" t="s">
        <v>165</v>
      </c>
      <c r="AC104" s="101">
        <v>57</v>
      </c>
      <c r="AD104" s="138">
        <v>3000002407</v>
      </c>
      <c r="AE104" s="101">
        <v>40</v>
      </c>
      <c r="AF104" s="138">
        <v>6000002946</v>
      </c>
      <c r="AG104" s="109"/>
      <c r="AH104" s="15">
        <v>169586967</v>
      </c>
      <c r="AI104" s="15">
        <f t="shared" si="109"/>
        <v>0</v>
      </c>
      <c r="AJ104" s="345">
        <v>279396157</v>
      </c>
      <c r="AK104" s="299">
        <v>3</v>
      </c>
      <c r="AL104" s="299" t="s">
        <v>166</v>
      </c>
      <c r="AM104" s="299" t="s">
        <v>56</v>
      </c>
      <c r="AN104" s="299" t="s">
        <v>167</v>
      </c>
      <c r="AO104" s="63">
        <v>7000004954</v>
      </c>
      <c r="AP104" s="368"/>
      <c r="AQ104" s="368"/>
      <c r="AR104" s="377"/>
      <c r="AS104" s="141"/>
      <c r="AT104" s="105"/>
      <c r="AU104" s="105"/>
      <c r="AV104" s="143">
        <f t="shared" si="119"/>
        <v>279396157</v>
      </c>
      <c r="AW104" s="75"/>
      <c r="AX104" s="76">
        <f t="shared" si="5"/>
        <v>-279396157</v>
      </c>
    </row>
    <row r="105" spans="1:50" x14ac:dyDescent="0.2">
      <c r="A105" s="31"/>
      <c r="B105" s="110"/>
      <c r="C105" s="183"/>
      <c r="D105" s="135"/>
      <c r="E105" s="31"/>
      <c r="F105" s="31"/>
      <c r="G105" s="336"/>
      <c r="H105" s="244"/>
      <c r="I105" s="244"/>
      <c r="J105" s="337"/>
      <c r="K105" s="323">
        <v>29065387</v>
      </c>
      <c r="L105" s="318" t="s">
        <v>100</v>
      </c>
      <c r="M105" s="318" t="s">
        <v>55</v>
      </c>
      <c r="N105" s="323" t="s">
        <v>56</v>
      </c>
      <c r="O105" s="348">
        <v>13940</v>
      </c>
      <c r="P105" s="338">
        <v>612127</v>
      </c>
      <c r="Q105" s="320">
        <v>19240</v>
      </c>
      <c r="R105" s="320">
        <v>5000792017</v>
      </c>
      <c r="S105" s="321"/>
      <c r="T105" s="245"/>
      <c r="U105" s="245">
        <v>29065387</v>
      </c>
      <c r="V105" s="57">
        <f t="shared" si="108"/>
        <v>0</v>
      </c>
      <c r="W105" s="345"/>
      <c r="X105" s="299"/>
      <c r="Y105" s="373"/>
      <c r="Z105" s="373"/>
      <c r="AA105" s="373"/>
      <c r="AB105" s="373"/>
      <c r="AC105" s="375"/>
      <c r="AD105" s="375"/>
      <c r="AE105" s="376"/>
      <c r="AF105" s="144"/>
      <c r="AG105" s="109"/>
      <c r="AH105" s="109"/>
      <c r="AI105" s="15">
        <f t="shared" si="109"/>
        <v>0</v>
      </c>
      <c r="AJ105" s="345"/>
      <c r="AK105" s="299"/>
      <c r="AL105" s="373"/>
      <c r="AM105" s="373"/>
      <c r="AN105" s="373"/>
      <c r="AO105" s="373"/>
      <c r="AP105" s="368"/>
      <c r="AQ105" s="368"/>
      <c r="AR105" s="377"/>
      <c r="AS105" s="141"/>
      <c r="AT105" s="105"/>
      <c r="AU105" s="105"/>
      <c r="AV105" s="143">
        <f t="shared" si="119"/>
        <v>0</v>
      </c>
      <c r="AW105" s="75"/>
      <c r="AX105" s="76">
        <f t="shared" si="5"/>
        <v>0</v>
      </c>
    </row>
    <row r="106" spans="1:50" x14ac:dyDescent="0.2">
      <c r="A106" s="31"/>
      <c r="B106" s="350"/>
      <c r="C106" s="351"/>
      <c r="D106" s="284"/>
      <c r="E106" s="121"/>
      <c r="F106" s="121"/>
      <c r="G106" s="352"/>
      <c r="H106" s="224"/>
      <c r="I106" s="224"/>
      <c r="J106" s="303">
        <f>SUM(J103:J105)</f>
        <v>6733861071</v>
      </c>
      <c r="K106" s="303">
        <f>SUM(K103:K105)</f>
        <v>873783450</v>
      </c>
      <c r="L106" s="124"/>
      <c r="M106" s="124"/>
      <c r="N106" s="124"/>
      <c r="O106" s="353"/>
      <c r="P106" s="353"/>
      <c r="Q106" s="288"/>
      <c r="R106" s="288"/>
      <c r="S106" s="303">
        <f t="shared" ref="S106" si="177">SUM(S103:S105)</f>
        <v>0</v>
      </c>
      <c r="T106" s="303">
        <f t="shared" ref="T106:U106" si="178">SUM(T103:T105)</f>
        <v>0</v>
      </c>
      <c r="U106" s="303">
        <f t="shared" si="178"/>
        <v>873783450</v>
      </c>
      <c r="V106" s="303">
        <f t="shared" ref="V106" si="179">SUM(V103:V105)</f>
        <v>0</v>
      </c>
      <c r="W106" s="303">
        <f t="shared" ref="W106" si="180">SUM(W103:W105)</f>
        <v>2498532384</v>
      </c>
      <c r="X106" s="287"/>
      <c r="Y106" s="355"/>
      <c r="Z106" s="131"/>
      <c r="AA106" s="131"/>
      <c r="AB106" s="131"/>
      <c r="AC106" s="131"/>
      <c r="AD106" s="131"/>
      <c r="AE106" s="131"/>
      <c r="AF106" s="226"/>
      <c r="AG106" s="303">
        <f t="shared" ref="AG106" si="181">SUM(AG103:AG105)</f>
        <v>0</v>
      </c>
      <c r="AH106" s="303">
        <f t="shared" ref="AH106" si="182">SUM(AH103:AH105)</f>
        <v>1513551839</v>
      </c>
      <c r="AI106" s="303">
        <f t="shared" ref="AI106" si="183">SUM(AI103:AI105)</f>
        <v>984980545</v>
      </c>
      <c r="AJ106" s="303">
        <f t="shared" ref="AJ106" si="184">SUM(AJ103:AJ105)</f>
        <v>1610741359</v>
      </c>
      <c r="AK106" s="287"/>
      <c r="AL106" s="355"/>
      <c r="AM106" s="131"/>
      <c r="AN106" s="131"/>
      <c r="AO106" s="131"/>
      <c r="AP106" s="131"/>
      <c r="AQ106" s="131"/>
      <c r="AR106" s="131"/>
      <c r="AS106" s="226"/>
      <c r="AT106" s="303">
        <f t="shared" ref="AT106" si="185">SUM(AT103:AT105)</f>
        <v>0</v>
      </c>
      <c r="AU106" s="303">
        <f t="shared" ref="AU106" si="186">SUM(AU103:AU105)</f>
        <v>0</v>
      </c>
      <c r="AV106" s="303">
        <f t="shared" ref="AV106" si="187">SUM(AV103:AV105)</f>
        <v>1610741359</v>
      </c>
      <c r="AW106" s="333">
        <f>+K106+W106+AJ106</f>
        <v>4983057193</v>
      </c>
      <c r="AX106" s="303">
        <f t="shared" ref="AX106" si="188">SUM(AX103:AX105)</f>
        <v>5123119712</v>
      </c>
    </row>
    <row r="107" spans="1:50" ht="89.25" x14ac:dyDescent="0.2">
      <c r="A107" s="31">
        <v>23</v>
      </c>
      <c r="B107" s="31" t="s">
        <v>96</v>
      </c>
      <c r="C107" s="89">
        <v>7937</v>
      </c>
      <c r="D107" s="135">
        <v>148</v>
      </c>
      <c r="E107" s="31">
        <v>211843</v>
      </c>
      <c r="F107" s="31" t="s">
        <v>97</v>
      </c>
      <c r="G107" s="5">
        <v>9579</v>
      </c>
      <c r="H107" s="9" t="s">
        <v>136</v>
      </c>
      <c r="I107" s="54" t="s">
        <v>99</v>
      </c>
      <c r="J107" s="363">
        <v>11275304287</v>
      </c>
      <c r="K107" s="364">
        <v>1429901882</v>
      </c>
      <c r="L107" s="318" t="s">
        <v>100</v>
      </c>
      <c r="M107" s="318" t="s">
        <v>55</v>
      </c>
      <c r="N107" s="261" t="s">
        <v>49</v>
      </c>
      <c r="O107" s="320">
        <v>13940</v>
      </c>
      <c r="P107" s="320">
        <v>612127</v>
      </c>
      <c r="Q107" s="320">
        <v>19243</v>
      </c>
      <c r="R107" s="320">
        <v>5000792154</v>
      </c>
      <c r="S107" s="339"/>
      <c r="T107" s="112"/>
      <c r="U107" s="94">
        <v>1429901882</v>
      </c>
      <c r="V107" s="57">
        <f t="shared" si="108"/>
        <v>0</v>
      </c>
      <c r="W107" s="366">
        <v>4463495690</v>
      </c>
      <c r="X107" s="299">
        <v>29</v>
      </c>
      <c r="Y107" s="367" t="s">
        <v>101</v>
      </c>
      <c r="Z107" s="366" t="s">
        <v>81</v>
      </c>
      <c r="AA107" s="367" t="s">
        <v>157</v>
      </c>
      <c r="AB107" s="100" t="s">
        <v>168</v>
      </c>
      <c r="AC107" s="101">
        <v>60</v>
      </c>
      <c r="AD107" s="138">
        <v>3000002412</v>
      </c>
      <c r="AE107" s="101">
        <v>44</v>
      </c>
      <c r="AF107" s="138">
        <v>6000002950</v>
      </c>
      <c r="AG107" s="109"/>
      <c r="AH107" s="15">
        <v>2036118562</v>
      </c>
      <c r="AI107" s="15">
        <f t="shared" si="109"/>
        <v>2427377128</v>
      </c>
      <c r="AJ107" s="366">
        <v>2551564124</v>
      </c>
      <c r="AK107" s="299">
        <v>2</v>
      </c>
      <c r="AL107" s="299" t="s">
        <v>162</v>
      </c>
      <c r="AM107" s="299" t="s">
        <v>81</v>
      </c>
      <c r="AN107" s="299" t="s">
        <v>169</v>
      </c>
      <c r="AO107" s="63">
        <v>7000004955</v>
      </c>
      <c r="AP107" s="368"/>
      <c r="AQ107" s="368"/>
      <c r="AR107" s="377"/>
      <c r="AS107" s="141"/>
      <c r="AT107" s="105"/>
      <c r="AU107" s="105"/>
      <c r="AV107" s="143">
        <f t="shared" si="119"/>
        <v>2551564124</v>
      </c>
      <c r="AW107" s="75"/>
      <c r="AX107" s="76">
        <f t="shared" si="5"/>
        <v>8723740163</v>
      </c>
    </row>
    <row r="108" spans="1:50" x14ac:dyDescent="0.2">
      <c r="A108" s="31"/>
      <c r="B108" s="110"/>
      <c r="C108" s="183"/>
      <c r="D108" s="135"/>
      <c r="E108" s="31"/>
      <c r="F108" s="31"/>
      <c r="G108" s="336"/>
      <c r="H108" s="244"/>
      <c r="I108" s="244"/>
      <c r="J108" s="337"/>
      <c r="K108" s="323">
        <v>189026327</v>
      </c>
      <c r="L108" s="318" t="s">
        <v>100</v>
      </c>
      <c r="M108" s="318" t="s">
        <v>55</v>
      </c>
      <c r="N108" s="381" t="s">
        <v>81</v>
      </c>
      <c r="O108" s="348">
        <v>13940</v>
      </c>
      <c r="P108" s="338">
        <v>612127</v>
      </c>
      <c r="Q108" s="320">
        <v>19243</v>
      </c>
      <c r="R108" s="320">
        <v>5000792154</v>
      </c>
      <c r="S108" s="339"/>
      <c r="T108" s="112"/>
      <c r="U108" s="112">
        <v>189026327</v>
      </c>
      <c r="V108" s="57">
        <f t="shared" si="108"/>
        <v>0</v>
      </c>
      <c r="W108" s="345">
        <v>324869093</v>
      </c>
      <c r="X108" s="299">
        <v>30</v>
      </c>
      <c r="Y108" s="372" t="s">
        <v>108</v>
      </c>
      <c r="Z108" s="373" t="s">
        <v>56</v>
      </c>
      <c r="AA108" s="367" t="s">
        <v>170</v>
      </c>
      <c r="AB108" s="100" t="s">
        <v>171</v>
      </c>
      <c r="AC108" s="101">
        <v>61</v>
      </c>
      <c r="AD108" s="138">
        <v>3000002413</v>
      </c>
      <c r="AE108" s="101">
        <v>45</v>
      </c>
      <c r="AF108" s="138">
        <v>6000002951</v>
      </c>
      <c r="AG108" s="109"/>
      <c r="AH108" s="15">
        <v>324869093</v>
      </c>
      <c r="AI108" s="15">
        <f t="shared" si="109"/>
        <v>0</v>
      </c>
      <c r="AJ108" s="345">
        <v>535620905</v>
      </c>
      <c r="AK108" s="299">
        <v>3</v>
      </c>
      <c r="AL108" s="299" t="s">
        <v>166</v>
      </c>
      <c r="AM108" s="299" t="s">
        <v>56</v>
      </c>
      <c r="AN108" s="299" t="s">
        <v>172</v>
      </c>
      <c r="AO108" s="63">
        <v>7000004956</v>
      </c>
      <c r="AP108" s="368"/>
      <c r="AQ108" s="368"/>
      <c r="AR108" s="377"/>
      <c r="AS108" s="141"/>
      <c r="AT108" s="105"/>
      <c r="AU108" s="105"/>
      <c r="AV108" s="143">
        <f t="shared" si="119"/>
        <v>535620905</v>
      </c>
      <c r="AW108" s="75"/>
      <c r="AX108" s="76">
        <f t="shared" si="5"/>
        <v>-535620905</v>
      </c>
    </row>
    <row r="109" spans="1:50" x14ac:dyDescent="0.2">
      <c r="A109" s="31"/>
      <c r="B109" s="110"/>
      <c r="C109" s="183"/>
      <c r="D109" s="135"/>
      <c r="E109" s="31"/>
      <c r="F109" s="31"/>
      <c r="G109" s="336"/>
      <c r="H109" s="244"/>
      <c r="I109" s="244"/>
      <c r="J109" s="337"/>
      <c r="K109" s="323">
        <v>55704710</v>
      </c>
      <c r="L109" s="318" t="s">
        <v>100</v>
      </c>
      <c r="M109" s="318" t="s">
        <v>55</v>
      </c>
      <c r="N109" s="381" t="s">
        <v>56</v>
      </c>
      <c r="O109" s="348">
        <v>13940</v>
      </c>
      <c r="P109" s="338">
        <v>612127</v>
      </c>
      <c r="Q109" s="320">
        <v>19243</v>
      </c>
      <c r="R109" s="320">
        <v>5000792154</v>
      </c>
      <c r="S109" s="339"/>
      <c r="T109" s="112"/>
      <c r="U109" s="112">
        <v>55704710</v>
      </c>
      <c r="V109" s="57">
        <f t="shared" si="108"/>
        <v>0</v>
      </c>
      <c r="W109" s="345"/>
      <c r="X109" s="299"/>
      <c r="Y109" s="373"/>
      <c r="Z109" s="373"/>
      <c r="AA109" s="367"/>
      <c r="AB109" s="373"/>
      <c r="AC109" s="375"/>
      <c r="AD109" s="375"/>
      <c r="AE109" s="376"/>
      <c r="AF109" s="144"/>
      <c r="AG109" s="109"/>
      <c r="AH109" s="109"/>
      <c r="AI109" s="15">
        <f t="shared" si="109"/>
        <v>0</v>
      </c>
      <c r="AJ109" s="345"/>
      <c r="AK109" s="299"/>
      <c r="AL109" s="373"/>
      <c r="AM109" s="373"/>
      <c r="AN109" s="373"/>
      <c r="AO109" s="373"/>
      <c r="AP109" s="368"/>
      <c r="AQ109" s="368"/>
      <c r="AR109" s="377"/>
      <c r="AS109" s="141"/>
      <c r="AT109" s="105"/>
      <c r="AU109" s="105"/>
      <c r="AV109" s="143">
        <f t="shared" si="119"/>
        <v>0</v>
      </c>
      <c r="AW109" s="75"/>
      <c r="AX109" s="76">
        <f t="shared" si="5"/>
        <v>0</v>
      </c>
    </row>
    <row r="110" spans="1:50" x14ac:dyDescent="0.2">
      <c r="A110" s="31"/>
      <c r="B110" s="350"/>
      <c r="C110" s="351"/>
      <c r="D110" s="284"/>
      <c r="E110" s="121"/>
      <c r="F110" s="121"/>
      <c r="G110" s="352"/>
      <c r="H110" s="224"/>
      <c r="I110" s="224"/>
      <c r="J110" s="303">
        <f>SUM(J107:J109)</f>
        <v>11275304287</v>
      </c>
      <c r="K110" s="303">
        <f>SUM(K107:K109)</f>
        <v>1674632919</v>
      </c>
      <c r="L110" s="124"/>
      <c r="M110" s="124"/>
      <c r="N110" s="124"/>
      <c r="O110" s="353"/>
      <c r="P110" s="353"/>
      <c r="Q110" s="288"/>
      <c r="R110" s="288"/>
      <c r="S110" s="303">
        <f t="shared" ref="S110" si="189">SUM(S107:S109)</f>
        <v>0</v>
      </c>
      <c r="T110" s="303">
        <f t="shared" ref="T110:U110" si="190">SUM(T107:T109)</f>
        <v>0</v>
      </c>
      <c r="U110" s="303">
        <f t="shared" si="190"/>
        <v>1674632919</v>
      </c>
      <c r="V110" s="303">
        <f t="shared" ref="V110" si="191">SUM(V107:V109)</f>
        <v>0</v>
      </c>
      <c r="W110" s="303">
        <f t="shared" ref="W110" si="192">SUM(W107:W109)</f>
        <v>4788364783</v>
      </c>
      <c r="X110" s="287"/>
      <c r="Y110" s="355"/>
      <c r="Z110" s="131"/>
      <c r="AA110" s="131"/>
      <c r="AB110" s="131"/>
      <c r="AC110" s="131"/>
      <c r="AD110" s="131"/>
      <c r="AE110" s="131"/>
      <c r="AF110" s="226"/>
      <c r="AG110" s="303">
        <f t="shared" ref="AG110" si="193">SUM(AG107:AG109)</f>
        <v>0</v>
      </c>
      <c r="AH110" s="303">
        <f t="shared" ref="AH110" si="194">SUM(AH107:AH109)</f>
        <v>2360987655</v>
      </c>
      <c r="AI110" s="303">
        <f t="shared" ref="AI110" si="195">SUM(AI107:AI109)</f>
        <v>2427377128</v>
      </c>
      <c r="AJ110" s="303">
        <f t="shared" ref="AJ110" si="196">SUM(AJ107:AJ109)</f>
        <v>3087185029</v>
      </c>
      <c r="AK110" s="287"/>
      <c r="AL110" s="355"/>
      <c r="AM110" s="131"/>
      <c r="AN110" s="131"/>
      <c r="AO110" s="131"/>
      <c r="AP110" s="131"/>
      <c r="AQ110" s="131"/>
      <c r="AR110" s="131"/>
      <c r="AS110" s="226"/>
      <c r="AT110" s="303">
        <f t="shared" ref="AT110" si="197">SUM(AT107:AT109)</f>
        <v>0</v>
      </c>
      <c r="AU110" s="303">
        <f t="shared" ref="AU110" si="198">SUM(AU107:AU109)</f>
        <v>0</v>
      </c>
      <c r="AV110" s="303">
        <f t="shared" ref="AV110" si="199">SUM(AV107:AV109)</f>
        <v>3087185029</v>
      </c>
      <c r="AW110" s="333">
        <f>+K110+W110+AJ110</f>
        <v>9550182731</v>
      </c>
      <c r="AX110" s="303">
        <f t="shared" ref="AX110" si="200">SUM(AX107:AX109)</f>
        <v>8188119258</v>
      </c>
    </row>
    <row r="111" spans="1:50" ht="102" x14ac:dyDescent="0.2">
      <c r="A111" s="31">
        <v>24</v>
      </c>
      <c r="B111" s="31" t="s">
        <v>96</v>
      </c>
      <c r="C111" s="89">
        <v>7937</v>
      </c>
      <c r="D111" s="135">
        <v>148</v>
      </c>
      <c r="E111" s="31">
        <v>211841</v>
      </c>
      <c r="F111" s="31" t="s">
        <v>97</v>
      </c>
      <c r="G111" s="5">
        <v>9577</v>
      </c>
      <c r="H111" s="9" t="s">
        <v>173</v>
      </c>
      <c r="I111" s="54" t="s">
        <v>174</v>
      </c>
      <c r="J111" s="382">
        <v>11275304287</v>
      </c>
      <c r="K111" s="364">
        <v>1392761573</v>
      </c>
      <c r="L111" s="261" t="s">
        <v>100</v>
      </c>
      <c r="M111" s="261" t="s">
        <v>55</v>
      </c>
      <c r="N111" s="261" t="s">
        <v>49</v>
      </c>
      <c r="O111" s="320">
        <v>13940</v>
      </c>
      <c r="P111" s="320">
        <v>612127</v>
      </c>
      <c r="Q111" s="320">
        <v>19283</v>
      </c>
      <c r="R111" s="365">
        <v>5000792691</v>
      </c>
      <c r="S111" s="321"/>
      <c r="T111" s="245"/>
      <c r="U111" s="245">
        <f>688099558+704662015</f>
        <v>1392761573</v>
      </c>
      <c r="V111" s="57">
        <f t="shared" si="108"/>
        <v>0</v>
      </c>
      <c r="W111" s="366">
        <v>4347560737</v>
      </c>
      <c r="X111" s="299">
        <v>29</v>
      </c>
      <c r="Y111" s="367" t="s">
        <v>101</v>
      </c>
      <c r="Z111" s="367" t="s">
        <v>81</v>
      </c>
      <c r="AA111" s="367" t="s">
        <v>175</v>
      </c>
      <c r="AB111" s="100" t="s">
        <v>176</v>
      </c>
      <c r="AC111" s="101">
        <v>24</v>
      </c>
      <c r="AD111" s="138">
        <v>3000002355</v>
      </c>
      <c r="AE111" s="101">
        <v>11</v>
      </c>
      <c r="AF111" s="138">
        <v>6000002912</v>
      </c>
      <c r="AG111" s="109"/>
      <c r="AH111" s="15">
        <v>2266143430</v>
      </c>
      <c r="AI111" s="15">
        <f t="shared" si="109"/>
        <v>2081417307</v>
      </c>
      <c r="AJ111" s="299">
        <v>2485289731</v>
      </c>
      <c r="AK111" s="299">
        <v>2</v>
      </c>
      <c r="AL111" s="299" t="s">
        <v>162</v>
      </c>
      <c r="AM111" s="383" t="s">
        <v>177</v>
      </c>
      <c r="AN111" s="367" t="s">
        <v>178</v>
      </c>
      <c r="AO111" s="367" t="s">
        <v>179</v>
      </c>
      <c r="AP111" s="368"/>
      <c r="AQ111" s="368"/>
      <c r="AR111" s="377"/>
      <c r="AS111" s="141"/>
      <c r="AT111" s="105"/>
      <c r="AU111" s="105"/>
      <c r="AV111" s="143">
        <f t="shared" si="119"/>
        <v>2485289731</v>
      </c>
      <c r="AW111" s="75"/>
      <c r="AX111" s="76">
        <f t="shared" si="5"/>
        <v>8790014556</v>
      </c>
    </row>
    <row r="112" spans="1:50" x14ac:dyDescent="0.2">
      <c r="A112" s="31"/>
      <c r="B112" s="110"/>
      <c r="C112" s="183"/>
      <c r="D112" s="135"/>
      <c r="E112" s="31"/>
      <c r="F112" s="31"/>
      <c r="G112" s="336"/>
      <c r="H112" s="244"/>
      <c r="I112" s="244"/>
      <c r="J112" s="337"/>
      <c r="K112" s="364">
        <v>184116552</v>
      </c>
      <c r="L112" s="261" t="s">
        <v>100</v>
      </c>
      <c r="M112" s="261" t="s">
        <v>55</v>
      </c>
      <c r="N112" s="381" t="s">
        <v>81</v>
      </c>
      <c r="O112" s="320">
        <v>13940</v>
      </c>
      <c r="P112" s="338">
        <v>612127</v>
      </c>
      <c r="Q112" s="320">
        <v>19283</v>
      </c>
      <c r="R112" s="365">
        <v>5000792691</v>
      </c>
      <c r="S112" s="321"/>
      <c r="T112" s="245"/>
      <c r="U112" s="245">
        <v>184116552</v>
      </c>
      <c r="V112" s="57">
        <f t="shared" si="108"/>
        <v>0</v>
      </c>
      <c r="W112" s="366">
        <v>316430935</v>
      </c>
      <c r="X112" s="299">
        <v>30</v>
      </c>
      <c r="Y112" s="372" t="s">
        <v>108</v>
      </c>
      <c r="Z112" s="367" t="s">
        <v>56</v>
      </c>
      <c r="AA112" s="367" t="s">
        <v>180</v>
      </c>
      <c r="AB112" s="100" t="s">
        <v>181</v>
      </c>
      <c r="AC112" s="101">
        <v>28</v>
      </c>
      <c r="AD112" s="138">
        <v>3000002362</v>
      </c>
      <c r="AE112" s="101">
        <v>14</v>
      </c>
      <c r="AF112" s="138">
        <v>6000002919</v>
      </c>
      <c r="AG112" s="109"/>
      <c r="AH112" s="15">
        <v>316430935</v>
      </c>
      <c r="AI112" s="15">
        <f t="shared" si="109"/>
        <v>0</v>
      </c>
      <c r="AJ112" s="191">
        <v>521708674</v>
      </c>
      <c r="AK112" s="299">
        <v>3</v>
      </c>
      <c r="AL112" s="299" t="s">
        <v>166</v>
      </c>
      <c r="AM112" s="367" t="s">
        <v>56</v>
      </c>
      <c r="AN112" s="367" t="s">
        <v>182</v>
      </c>
      <c r="AO112" s="367" t="s">
        <v>183</v>
      </c>
      <c r="AP112" s="368"/>
      <c r="AQ112" s="368"/>
      <c r="AR112" s="377"/>
      <c r="AS112" s="141"/>
      <c r="AT112" s="105"/>
      <c r="AU112" s="105"/>
      <c r="AV112" s="143">
        <f t="shared" si="119"/>
        <v>521708674</v>
      </c>
      <c r="AW112" s="75"/>
      <c r="AX112" s="76">
        <f t="shared" si="5"/>
        <v>-521708674</v>
      </c>
    </row>
    <row r="113" spans="1:50" x14ac:dyDescent="0.2">
      <c r="A113" s="31"/>
      <c r="B113" s="110"/>
      <c r="C113" s="183"/>
      <c r="D113" s="135"/>
      <c r="E113" s="31"/>
      <c r="F113" s="31"/>
      <c r="G113" s="336"/>
      <c r="H113" s="244"/>
      <c r="I113" s="244"/>
      <c r="J113" s="337"/>
      <c r="K113" s="364">
        <v>54257835</v>
      </c>
      <c r="L113" s="261" t="s">
        <v>100</v>
      </c>
      <c r="M113" s="261" t="s">
        <v>55</v>
      </c>
      <c r="N113" s="381" t="s">
        <v>56</v>
      </c>
      <c r="O113" s="320">
        <v>13940</v>
      </c>
      <c r="P113" s="338">
        <v>612127</v>
      </c>
      <c r="Q113" s="320">
        <v>19283</v>
      </c>
      <c r="R113" s="365">
        <v>5000792691</v>
      </c>
      <c r="S113" s="321"/>
      <c r="T113" s="245"/>
      <c r="U113" s="245">
        <v>54257835</v>
      </c>
      <c r="V113" s="57">
        <f t="shared" si="108"/>
        <v>0</v>
      </c>
      <c r="W113" s="345"/>
      <c r="X113" s="299"/>
      <c r="Y113" s="373"/>
      <c r="Z113" s="373"/>
      <c r="AA113" s="373"/>
      <c r="AB113" s="373"/>
      <c r="AC113" s="101"/>
      <c r="AD113" s="138"/>
      <c r="AE113" s="101"/>
      <c r="AF113" s="138"/>
      <c r="AG113" s="109"/>
      <c r="AH113" s="109"/>
      <c r="AI113" s="15">
        <f t="shared" si="109"/>
        <v>0</v>
      </c>
      <c r="AJ113" s="345"/>
      <c r="AK113" s="299"/>
      <c r="AL113" s="373"/>
      <c r="AM113" s="373"/>
      <c r="AN113" s="373"/>
      <c r="AO113" s="373"/>
      <c r="AP113" s="368"/>
      <c r="AQ113" s="368"/>
      <c r="AR113" s="377"/>
      <c r="AS113" s="141"/>
      <c r="AT113" s="105"/>
      <c r="AU113" s="105"/>
      <c r="AV113" s="143">
        <f t="shared" si="119"/>
        <v>0</v>
      </c>
      <c r="AW113" s="75"/>
      <c r="AX113" s="76">
        <f t="shared" si="5"/>
        <v>0</v>
      </c>
    </row>
    <row r="114" spans="1:50" x14ac:dyDescent="0.2">
      <c r="A114" s="31"/>
      <c r="B114" s="350"/>
      <c r="C114" s="351"/>
      <c r="D114" s="284"/>
      <c r="E114" s="121"/>
      <c r="F114" s="121"/>
      <c r="G114" s="352"/>
      <c r="H114" s="224"/>
      <c r="I114" s="224"/>
      <c r="J114" s="303">
        <f>SUM(J111:J113)</f>
        <v>11275304287</v>
      </c>
      <c r="K114" s="303">
        <f>SUM(K111:K113)</f>
        <v>1631135960</v>
      </c>
      <c r="L114" s="124"/>
      <c r="M114" s="124"/>
      <c r="N114" s="124"/>
      <c r="O114" s="353"/>
      <c r="P114" s="353"/>
      <c r="Q114" s="288"/>
      <c r="R114" s="288"/>
      <c r="S114" s="303">
        <f t="shared" ref="S114" si="201">SUM(S111:S113)</f>
        <v>0</v>
      </c>
      <c r="T114" s="303">
        <f t="shared" ref="T114:U114" si="202">SUM(T111:T113)</f>
        <v>0</v>
      </c>
      <c r="U114" s="303">
        <f t="shared" si="202"/>
        <v>1631135960</v>
      </c>
      <c r="V114" s="303">
        <f t="shared" ref="V114" si="203">SUM(V111:V113)</f>
        <v>0</v>
      </c>
      <c r="W114" s="303">
        <f t="shared" ref="W114" si="204">SUM(W111:W113)</f>
        <v>4663991672</v>
      </c>
      <c r="X114" s="287"/>
      <c r="Y114" s="355"/>
      <c r="Z114" s="131"/>
      <c r="AA114" s="131"/>
      <c r="AB114" s="131"/>
      <c r="AC114" s="131"/>
      <c r="AD114" s="131"/>
      <c r="AE114" s="131"/>
      <c r="AF114" s="226"/>
      <c r="AG114" s="303">
        <f t="shared" ref="AG114" si="205">SUM(AG111:AG113)</f>
        <v>0</v>
      </c>
      <c r="AH114" s="303">
        <f t="shared" ref="AH114" si="206">SUM(AH111:AH113)</f>
        <v>2582574365</v>
      </c>
      <c r="AI114" s="303">
        <f>SUM(AI111:AI113)</f>
        <v>2081417307</v>
      </c>
      <c r="AJ114" s="303">
        <f t="shared" ref="AJ114" si="207">SUM(AJ111:AJ113)</f>
        <v>3006998405</v>
      </c>
      <c r="AK114" s="287"/>
      <c r="AL114" s="355"/>
      <c r="AM114" s="131"/>
      <c r="AN114" s="131"/>
      <c r="AO114" s="131"/>
      <c r="AP114" s="131"/>
      <c r="AQ114" s="131"/>
      <c r="AR114" s="131"/>
      <c r="AS114" s="226"/>
      <c r="AT114" s="303">
        <f t="shared" ref="AT114" si="208">SUM(AT111:AT113)</f>
        <v>0</v>
      </c>
      <c r="AU114" s="303">
        <f t="shared" ref="AU114" si="209">SUM(AU111:AU113)</f>
        <v>0</v>
      </c>
      <c r="AV114" s="303">
        <f t="shared" ref="AV114" si="210">SUM(AV111:AV113)</f>
        <v>3006998405</v>
      </c>
      <c r="AW114" s="333">
        <f>+K114+W114+AJ114</f>
        <v>9302126037</v>
      </c>
      <c r="AX114" s="303">
        <f t="shared" ref="AX114" si="211">SUM(AX111:AX113)</f>
        <v>8268305882</v>
      </c>
    </row>
    <row r="115" spans="1:50" ht="102" x14ac:dyDescent="0.2">
      <c r="A115" s="31">
        <v>25</v>
      </c>
      <c r="B115" s="31" t="s">
        <v>96</v>
      </c>
      <c r="C115" s="89">
        <v>7937</v>
      </c>
      <c r="D115" s="135">
        <v>148</v>
      </c>
      <c r="E115" s="31">
        <v>211943</v>
      </c>
      <c r="F115" s="31" t="s">
        <v>97</v>
      </c>
      <c r="G115" s="5">
        <v>9664</v>
      </c>
      <c r="H115" s="9" t="s">
        <v>184</v>
      </c>
      <c r="I115" s="54" t="s">
        <v>185</v>
      </c>
      <c r="J115" s="382">
        <v>5604489858</v>
      </c>
      <c r="K115" s="364">
        <v>44990170</v>
      </c>
      <c r="L115" s="261" t="s">
        <v>100</v>
      </c>
      <c r="M115" s="261" t="s">
        <v>55</v>
      </c>
      <c r="N115" s="261" t="s">
        <v>49</v>
      </c>
      <c r="O115" s="320">
        <v>17425</v>
      </c>
      <c r="P115" s="343">
        <v>630823</v>
      </c>
      <c r="Q115" s="343">
        <v>19295</v>
      </c>
      <c r="R115" s="365">
        <v>5000792978</v>
      </c>
      <c r="S115" s="339"/>
      <c r="T115" s="112"/>
      <c r="U115" s="112">
        <v>44990170</v>
      </c>
      <c r="V115" s="57">
        <f t="shared" si="108"/>
        <v>0</v>
      </c>
      <c r="W115" s="366">
        <v>43062445</v>
      </c>
      <c r="X115" s="299">
        <v>28</v>
      </c>
      <c r="Y115" s="367" t="s">
        <v>186</v>
      </c>
      <c r="Z115" s="367" t="s">
        <v>49</v>
      </c>
      <c r="AA115" s="367" t="s">
        <v>187</v>
      </c>
      <c r="AB115" s="367" t="s">
        <v>188</v>
      </c>
      <c r="AC115" s="101">
        <v>32</v>
      </c>
      <c r="AD115" s="138">
        <v>3000002368</v>
      </c>
      <c r="AE115" s="101">
        <v>16</v>
      </c>
      <c r="AF115" s="138">
        <v>6000002921</v>
      </c>
      <c r="AG115" s="109"/>
      <c r="AH115" s="15">
        <v>43062445</v>
      </c>
      <c r="AI115" s="15">
        <f t="shared" si="109"/>
        <v>0</v>
      </c>
      <c r="AJ115" s="345">
        <v>18282914</v>
      </c>
      <c r="AK115" s="299">
        <v>1</v>
      </c>
      <c r="AL115" s="367" t="s">
        <v>189</v>
      </c>
      <c r="AM115" s="367" t="s">
        <v>49</v>
      </c>
      <c r="AN115" s="345">
        <v>22</v>
      </c>
      <c r="AO115" s="373" t="s">
        <v>190</v>
      </c>
      <c r="AP115" s="368"/>
      <c r="AQ115" s="368"/>
      <c r="AR115" s="377"/>
      <c r="AS115" s="141"/>
      <c r="AT115" s="105"/>
      <c r="AU115" s="105"/>
      <c r="AV115" s="143">
        <f t="shared" si="119"/>
        <v>18282914</v>
      </c>
      <c r="AW115" s="75"/>
      <c r="AX115" s="76">
        <f t="shared" si="5"/>
        <v>5586206944</v>
      </c>
    </row>
    <row r="116" spans="1:50" x14ac:dyDescent="0.2">
      <c r="A116" s="31"/>
      <c r="B116" s="110"/>
      <c r="C116" s="183"/>
      <c r="D116" s="135"/>
      <c r="E116" s="31"/>
      <c r="F116" s="31"/>
      <c r="G116" s="336"/>
      <c r="H116" s="244"/>
      <c r="I116" s="244"/>
      <c r="J116" s="337"/>
      <c r="K116" s="323">
        <v>770963038</v>
      </c>
      <c r="L116" s="261" t="s">
        <v>100</v>
      </c>
      <c r="M116" s="261" t="s">
        <v>55</v>
      </c>
      <c r="N116" s="261" t="s">
        <v>56</v>
      </c>
      <c r="O116" s="320">
        <v>17425</v>
      </c>
      <c r="P116" s="338">
        <v>630823</v>
      </c>
      <c r="Q116" s="343">
        <v>19295</v>
      </c>
      <c r="R116" s="365">
        <v>5000792978</v>
      </c>
      <c r="S116" s="339"/>
      <c r="T116" s="112"/>
      <c r="U116" s="112">
        <f>460832677+310130361</f>
        <v>770963038</v>
      </c>
      <c r="V116" s="57">
        <f t="shared" si="108"/>
        <v>0</v>
      </c>
      <c r="W116" s="345">
        <v>2174926458</v>
      </c>
      <c r="X116" s="299">
        <v>30</v>
      </c>
      <c r="Y116" s="372" t="s">
        <v>108</v>
      </c>
      <c r="Z116" s="367" t="s">
        <v>56</v>
      </c>
      <c r="AA116" s="367" t="s">
        <v>191</v>
      </c>
      <c r="AB116" s="367" t="s">
        <v>192</v>
      </c>
      <c r="AC116" s="101">
        <v>35</v>
      </c>
      <c r="AD116" s="138">
        <v>3000002373</v>
      </c>
      <c r="AE116" s="101">
        <v>17</v>
      </c>
      <c r="AF116" s="138">
        <v>6000002922</v>
      </c>
      <c r="AG116" s="109"/>
      <c r="AH116" s="15">
        <v>1325451119</v>
      </c>
      <c r="AI116" s="15">
        <f t="shared" si="109"/>
        <v>849475339</v>
      </c>
      <c r="AJ116" s="345">
        <v>104172835</v>
      </c>
      <c r="AK116" s="299">
        <v>2</v>
      </c>
      <c r="AL116" s="299" t="s">
        <v>162</v>
      </c>
      <c r="AM116" s="372" t="s">
        <v>81</v>
      </c>
      <c r="AN116" s="373" t="s">
        <v>193</v>
      </c>
      <c r="AO116" s="373" t="s">
        <v>194</v>
      </c>
      <c r="AP116" s="368"/>
      <c r="AQ116" s="368"/>
      <c r="AR116" s="377"/>
      <c r="AS116" s="141"/>
      <c r="AT116" s="105"/>
      <c r="AU116" s="105"/>
      <c r="AV116" s="143">
        <f t="shared" si="119"/>
        <v>104172835</v>
      </c>
      <c r="AW116" s="75"/>
      <c r="AX116" s="76">
        <f t="shared" si="5"/>
        <v>-104172835</v>
      </c>
    </row>
    <row r="117" spans="1:50" x14ac:dyDescent="0.2">
      <c r="A117" s="31"/>
      <c r="B117" s="110"/>
      <c r="C117" s="183"/>
      <c r="D117" s="135"/>
      <c r="E117" s="31"/>
      <c r="F117" s="31"/>
      <c r="G117" s="336"/>
      <c r="H117" s="244"/>
      <c r="I117" s="244"/>
      <c r="J117" s="337"/>
      <c r="K117" s="323"/>
      <c r="L117" s="323"/>
      <c r="M117" s="323"/>
      <c r="N117" s="323"/>
      <c r="O117" s="338"/>
      <c r="P117" s="338"/>
      <c r="Q117" s="338"/>
      <c r="R117" s="339"/>
      <c r="S117" s="339"/>
      <c r="T117" s="112"/>
      <c r="U117" s="112"/>
      <c r="V117" s="57"/>
      <c r="W117" s="345"/>
      <c r="X117" s="299"/>
      <c r="Y117" s="373"/>
      <c r="Z117" s="373"/>
      <c r="AA117" s="373"/>
      <c r="AB117" s="373"/>
      <c r="AC117" s="101"/>
      <c r="AD117" s="138"/>
      <c r="AE117" s="101"/>
      <c r="AF117" s="138"/>
      <c r="AG117" s="109"/>
      <c r="AH117" s="109"/>
      <c r="AI117" s="15"/>
      <c r="AJ117" s="345">
        <v>1327194027</v>
      </c>
      <c r="AK117" s="299">
        <v>3</v>
      </c>
      <c r="AL117" s="299" t="s">
        <v>166</v>
      </c>
      <c r="AM117" s="372" t="s">
        <v>56</v>
      </c>
      <c r="AN117" s="373" t="s">
        <v>195</v>
      </c>
      <c r="AO117" s="373" t="s">
        <v>196</v>
      </c>
      <c r="AP117" s="368"/>
      <c r="AQ117" s="368"/>
      <c r="AR117" s="377"/>
      <c r="AS117" s="141"/>
      <c r="AT117" s="105"/>
      <c r="AU117" s="105"/>
      <c r="AV117" s="143">
        <f t="shared" si="119"/>
        <v>1327194027</v>
      </c>
      <c r="AW117" s="75"/>
      <c r="AX117" s="76">
        <f t="shared" si="5"/>
        <v>-1327194027</v>
      </c>
    </row>
    <row r="118" spans="1:50" x14ac:dyDescent="0.2">
      <c r="A118" s="31"/>
      <c r="B118" s="350"/>
      <c r="C118" s="351"/>
      <c r="D118" s="284"/>
      <c r="E118" s="121"/>
      <c r="F118" s="121"/>
      <c r="G118" s="352"/>
      <c r="H118" s="224"/>
      <c r="I118" s="224"/>
      <c r="J118" s="303">
        <f>SUM(J115:J117)</f>
        <v>5604489858</v>
      </c>
      <c r="K118" s="303">
        <f>SUM(K115:K117)</f>
        <v>815953208</v>
      </c>
      <c r="L118" s="124"/>
      <c r="M118" s="124"/>
      <c r="N118" s="124"/>
      <c r="O118" s="353"/>
      <c r="P118" s="353"/>
      <c r="Q118" s="288"/>
      <c r="R118" s="288"/>
      <c r="S118" s="303">
        <f t="shared" ref="S118" si="212">SUM(S115:S117)</f>
        <v>0</v>
      </c>
      <c r="T118" s="303">
        <f t="shared" ref="T118:U118" si="213">SUM(T115:T117)</f>
        <v>0</v>
      </c>
      <c r="U118" s="303">
        <f t="shared" si="213"/>
        <v>815953208</v>
      </c>
      <c r="V118" s="303">
        <f t="shared" ref="V118" si="214">SUM(V115:V117)</f>
        <v>0</v>
      </c>
      <c r="W118" s="303">
        <f t="shared" ref="W118" si="215">SUM(W115:W117)</f>
        <v>2217988903</v>
      </c>
      <c r="X118" s="287"/>
      <c r="Y118" s="355"/>
      <c r="Z118" s="131"/>
      <c r="AA118" s="131"/>
      <c r="AB118" s="131"/>
      <c r="AC118" s="131"/>
      <c r="AD118" s="131"/>
      <c r="AE118" s="131"/>
      <c r="AF118" s="226"/>
      <c r="AG118" s="303">
        <f t="shared" ref="AG118" si="216">SUM(AG115:AG117)</f>
        <v>0</v>
      </c>
      <c r="AH118" s="303">
        <f t="shared" ref="AH118" si="217">SUM(AH115:AH117)</f>
        <v>1368513564</v>
      </c>
      <c r="AI118" s="303">
        <f t="shared" ref="AI118" si="218">SUM(AI115:AI117)</f>
        <v>849475339</v>
      </c>
      <c r="AJ118" s="303">
        <f t="shared" ref="AJ118" si="219">SUM(AJ115:AJ117)</f>
        <v>1449649776</v>
      </c>
      <c r="AK118" s="287"/>
      <c r="AL118" s="355"/>
      <c r="AM118" s="131"/>
      <c r="AN118" s="131"/>
      <c r="AO118" s="131"/>
      <c r="AP118" s="131"/>
      <c r="AQ118" s="131"/>
      <c r="AR118" s="131"/>
      <c r="AS118" s="226"/>
      <c r="AT118" s="303">
        <f t="shared" ref="AT118" si="220">SUM(AT115:AT117)</f>
        <v>0</v>
      </c>
      <c r="AU118" s="303">
        <f t="shared" ref="AU118" si="221">SUM(AU115:AU117)</f>
        <v>0</v>
      </c>
      <c r="AV118" s="303">
        <f t="shared" ref="AV118" si="222">SUM(AV115:AV117)</f>
        <v>1449649776</v>
      </c>
      <c r="AW118" s="333">
        <f>+K118+W118+AJ118</f>
        <v>4483591887</v>
      </c>
      <c r="AX118" s="303">
        <f t="shared" ref="AX118" si="223">SUM(AX115:AX117)</f>
        <v>4154840082</v>
      </c>
    </row>
    <row r="119" spans="1:50" ht="114.75" x14ac:dyDescent="0.2">
      <c r="A119" s="31">
        <v>26</v>
      </c>
      <c r="B119" s="31" t="s">
        <v>96</v>
      </c>
      <c r="C119" s="89">
        <v>7937</v>
      </c>
      <c r="D119" s="135">
        <v>148</v>
      </c>
      <c r="E119" s="31">
        <v>211945</v>
      </c>
      <c r="F119" s="31" t="s">
        <v>97</v>
      </c>
      <c r="G119" s="5">
        <v>9666</v>
      </c>
      <c r="H119" s="9" t="s">
        <v>197</v>
      </c>
      <c r="I119" s="54" t="s">
        <v>198</v>
      </c>
      <c r="J119" s="382">
        <v>5604489858</v>
      </c>
      <c r="K119" s="364">
        <v>45158883</v>
      </c>
      <c r="L119" s="261" t="s">
        <v>100</v>
      </c>
      <c r="M119" s="261" t="s">
        <v>55</v>
      </c>
      <c r="N119" s="261" t="s">
        <v>49</v>
      </c>
      <c r="O119" s="320">
        <v>17425</v>
      </c>
      <c r="P119" s="343">
        <v>630823</v>
      </c>
      <c r="Q119" s="343">
        <v>19329</v>
      </c>
      <c r="R119" s="365">
        <v>5000793771</v>
      </c>
      <c r="S119" s="339"/>
      <c r="T119" s="112"/>
      <c r="U119" s="112">
        <v>45158883</v>
      </c>
      <c r="V119" s="57">
        <f t="shared" si="108"/>
        <v>0</v>
      </c>
      <c r="W119" s="366">
        <v>43223929</v>
      </c>
      <c r="X119" s="299">
        <v>28</v>
      </c>
      <c r="Y119" s="367" t="s">
        <v>186</v>
      </c>
      <c r="Z119" s="367" t="s">
        <v>49</v>
      </c>
      <c r="AA119" s="367" t="s">
        <v>199</v>
      </c>
      <c r="AB119" s="367" t="s">
        <v>200</v>
      </c>
      <c r="AC119" s="101">
        <v>38</v>
      </c>
      <c r="AD119" s="138">
        <v>3000002377</v>
      </c>
      <c r="AE119" s="101">
        <v>20</v>
      </c>
      <c r="AF119" s="138">
        <v>6000002926</v>
      </c>
      <c r="AG119" s="109"/>
      <c r="AH119" s="15">
        <v>43223929</v>
      </c>
      <c r="AI119" s="15">
        <f t="shared" si="109"/>
        <v>0</v>
      </c>
      <c r="AJ119" s="366">
        <v>18351475</v>
      </c>
      <c r="AK119" s="299">
        <v>1</v>
      </c>
      <c r="AL119" s="367" t="s">
        <v>189</v>
      </c>
      <c r="AM119" s="367" t="s">
        <v>49</v>
      </c>
      <c r="AN119" s="384" t="s">
        <v>201</v>
      </c>
      <c r="AO119" s="384" t="s">
        <v>202</v>
      </c>
      <c r="AP119" s="368"/>
      <c r="AQ119" s="368"/>
      <c r="AR119" s="377"/>
      <c r="AS119" s="141"/>
      <c r="AT119" s="105"/>
      <c r="AU119" s="105"/>
      <c r="AV119" s="143">
        <f t="shared" si="119"/>
        <v>18351475</v>
      </c>
      <c r="AW119" s="75"/>
      <c r="AX119" s="76">
        <f t="shared" si="5"/>
        <v>5586138383</v>
      </c>
    </row>
    <row r="120" spans="1:50" x14ac:dyDescent="0.2">
      <c r="A120" s="31"/>
      <c r="B120" s="110"/>
      <c r="C120" s="183"/>
      <c r="D120" s="135"/>
      <c r="E120" s="31"/>
      <c r="F120" s="31"/>
      <c r="G120" s="336"/>
      <c r="H120" s="244"/>
      <c r="I120" s="244"/>
      <c r="J120" s="337"/>
      <c r="K120" s="323">
        <v>773854149</v>
      </c>
      <c r="L120" s="261" t="s">
        <v>100</v>
      </c>
      <c r="M120" s="261" t="s">
        <v>55</v>
      </c>
      <c r="N120" s="261" t="s">
        <v>56</v>
      </c>
      <c r="O120" s="320">
        <v>17425</v>
      </c>
      <c r="P120" s="338">
        <v>630823</v>
      </c>
      <c r="Q120" s="338">
        <v>19329</v>
      </c>
      <c r="R120" s="339">
        <v>5000793771</v>
      </c>
      <c r="S120" s="339"/>
      <c r="T120" s="112"/>
      <c r="U120" s="112">
        <f>394676861+379177288</f>
        <v>773854149</v>
      </c>
      <c r="V120" s="57">
        <f t="shared" si="108"/>
        <v>0</v>
      </c>
      <c r="W120" s="345">
        <v>2183082432</v>
      </c>
      <c r="X120" s="299">
        <v>30</v>
      </c>
      <c r="Y120" s="372" t="s">
        <v>108</v>
      </c>
      <c r="Z120" s="367" t="s">
        <v>56</v>
      </c>
      <c r="AA120" s="367" t="s">
        <v>203</v>
      </c>
      <c r="AB120" s="367" t="s">
        <v>204</v>
      </c>
      <c r="AC120" s="101">
        <v>41</v>
      </c>
      <c r="AD120" s="138">
        <v>3000002383</v>
      </c>
      <c r="AE120" s="101">
        <v>26</v>
      </c>
      <c r="AF120" s="138">
        <v>6000002932</v>
      </c>
      <c r="AG120" s="109"/>
      <c r="AH120" s="15">
        <v>1247241855</v>
      </c>
      <c r="AI120" s="15">
        <f t="shared" si="109"/>
        <v>935840577</v>
      </c>
      <c r="AJ120" s="345">
        <v>104563484</v>
      </c>
      <c r="AK120" s="299">
        <v>2</v>
      </c>
      <c r="AL120" s="299" t="s">
        <v>162</v>
      </c>
      <c r="AM120" s="372" t="s">
        <v>81</v>
      </c>
      <c r="AN120" s="384" t="s">
        <v>111</v>
      </c>
      <c r="AO120" s="384" t="s">
        <v>205</v>
      </c>
      <c r="AP120" s="368"/>
      <c r="AQ120" s="368"/>
      <c r="AR120" s="377"/>
      <c r="AS120" s="141"/>
      <c r="AT120" s="105"/>
      <c r="AU120" s="105"/>
      <c r="AV120" s="143">
        <f t="shared" si="119"/>
        <v>104563484</v>
      </c>
      <c r="AW120" s="75"/>
      <c r="AX120" s="76">
        <f t="shared" si="5"/>
        <v>-104563484</v>
      </c>
    </row>
    <row r="121" spans="1:50" x14ac:dyDescent="0.2">
      <c r="A121" s="31"/>
      <c r="B121" s="110"/>
      <c r="C121" s="183"/>
      <c r="D121" s="135"/>
      <c r="E121" s="31"/>
      <c r="F121" s="31"/>
      <c r="G121" s="336"/>
      <c r="H121" s="244"/>
      <c r="I121" s="244"/>
      <c r="J121" s="337"/>
      <c r="K121" s="323"/>
      <c r="L121" s="323"/>
      <c r="M121" s="323"/>
      <c r="N121" s="323"/>
      <c r="O121" s="338"/>
      <c r="P121" s="338"/>
      <c r="Q121" s="338"/>
      <c r="R121" s="339"/>
      <c r="S121" s="339"/>
      <c r="T121" s="112"/>
      <c r="U121" s="112"/>
      <c r="V121" s="57">
        <f t="shared" si="108"/>
        <v>0</v>
      </c>
      <c r="W121" s="345"/>
      <c r="X121" s="299"/>
      <c r="Y121" s="373"/>
      <c r="Z121" s="373"/>
      <c r="AA121" s="373"/>
      <c r="AB121" s="373"/>
      <c r="AC121" s="375"/>
      <c r="AD121" s="375"/>
      <c r="AE121" s="376"/>
      <c r="AF121" s="144"/>
      <c r="AG121" s="109"/>
      <c r="AH121" s="109"/>
      <c r="AI121" s="15"/>
      <c r="AJ121" s="345">
        <v>1332171004</v>
      </c>
      <c r="AK121" s="299">
        <v>3</v>
      </c>
      <c r="AL121" s="299" t="s">
        <v>166</v>
      </c>
      <c r="AM121" s="372" t="s">
        <v>56</v>
      </c>
      <c r="AN121" s="384" t="s">
        <v>120</v>
      </c>
      <c r="AO121" s="384" t="s">
        <v>206</v>
      </c>
      <c r="AP121" s="368"/>
      <c r="AQ121" s="368"/>
      <c r="AR121" s="377"/>
      <c r="AS121" s="141"/>
      <c r="AT121" s="105"/>
      <c r="AU121" s="105"/>
      <c r="AV121" s="143">
        <f t="shared" si="119"/>
        <v>1332171004</v>
      </c>
      <c r="AW121" s="75"/>
      <c r="AX121" s="76">
        <f t="shared" si="5"/>
        <v>-1332171004</v>
      </c>
    </row>
    <row r="122" spans="1:50" x14ac:dyDescent="0.2">
      <c r="A122" s="31"/>
      <c r="B122" s="350"/>
      <c r="C122" s="351"/>
      <c r="D122" s="284"/>
      <c r="E122" s="121"/>
      <c r="F122" s="121"/>
      <c r="G122" s="352"/>
      <c r="H122" s="224"/>
      <c r="I122" s="224"/>
      <c r="J122" s="303">
        <f>SUM(J119:J121)</f>
        <v>5604489858</v>
      </c>
      <c r="K122" s="303">
        <f>SUM(K119:K121)</f>
        <v>819013032</v>
      </c>
      <c r="L122" s="124"/>
      <c r="M122" s="124"/>
      <c r="N122" s="124"/>
      <c r="O122" s="353"/>
      <c r="P122" s="353"/>
      <c r="Q122" s="288"/>
      <c r="R122" s="288"/>
      <c r="S122" s="303">
        <f t="shared" ref="S122" si="224">SUM(S119:S121)</f>
        <v>0</v>
      </c>
      <c r="T122" s="303">
        <f t="shared" ref="T122:U122" si="225">SUM(T119:T121)</f>
        <v>0</v>
      </c>
      <c r="U122" s="303">
        <f t="shared" si="225"/>
        <v>819013032</v>
      </c>
      <c r="V122" s="303">
        <f t="shared" ref="V122" si="226">SUM(V119:V121)</f>
        <v>0</v>
      </c>
      <c r="W122" s="303">
        <f t="shared" ref="W122" si="227">SUM(W119:W121)</f>
        <v>2226306361</v>
      </c>
      <c r="X122" s="287"/>
      <c r="Y122" s="355"/>
      <c r="Z122" s="131"/>
      <c r="AA122" s="131"/>
      <c r="AB122" s="131"/>
      <c r="AC122" s="131"/>
      <c r="AD122" s="131"/>
      <c r="AE122" s="131"/>
      <c r="AF122" s="226"/>
      <c r="AG122" s="303">
        <f t="shared" ref="AG122" si="228">SUM(AG119:AG121)</f>
        <v>0</v>
      </c>
      <c r="AH122" s="303">
        <f t="shared" ref="AH122" si="229">SUM(AH119:AH121)</f>
        <v>1290465784</v>
      </c>
      <c r="AI122" s="303">
        <f t="shared" ref="AI122" si="230">SUM(AI119:AI121)</f>
        <v>935840577</v>
      </c>
      <c r="AJ122" s="303">
        <f t="shared" ref="AJ122" si="231">SUM(AJ119:AJ121)</f>
        <v>1455085963</v>
      </c>
      <c r="AK122" s="287"/>
      <c r="AL122" s="355"/>
      <c r="AM122" s="131"/>
      <c r="AN122" s="131"/>
      <c r="AO122" s="131"/>
      <c r="AP122" s="131"/>
      <c r="AQ122" s="131"/>
      <c r="AR122" s="131"/>
      <c r="AS122" s="226"/>
      <c r="AT122" s="303">
        <f t="shared" ref="AT122" si="232">SUM(AT119:AT121)</f>
        <v>0</v>
      </c>
      <c r="AU122" s="303">
        <f t="shared" ref="AU122" si="233">SUM(AU119:AU121)</f>
        <v>0</v>
      </c>
      <c r="AV122" s="303">
        <f t="shared" ref="AV122" si="234">SUM(AV119:AV121)</f>
        <v>1455085963</v>
      </c>
      <c r="AW122" s="333">
        <f>+K122+W122+AJ122</f>
        <v>4500405356</v>
      </c>
      <c r="AX122" s="303">
        <f t="shared" ref="AX122" si="235">SUM(AX119:AX121)</f>
        <v>4149403895</v>
      </c>
    </row>
    <row r="123" spans="1:50" ht="78.75" customHeight="1" x14ac:dyDescent="0.2">
      <c r="A123" s="31">
        <v>27</v>
      </c>
      <c r="B123" s="31" t="s">
        <v>96</v>
      </c>
      <c r="C123" s="89">
        <v>7937</v>
      </c>
      <c r="D123" s="135">
        <v>148</v>
      </c>
      <c r="E123" s="31">
        <v>211942</v>
      </c>
      <c r="F123" s="31" t="s">
        <v>97</v>
      </c>
      <c r="G123" s="31">
        <v>9663</v>
      </c>
      <c r="H123" s="9" t="s">
        <v>207</v>
      </c>
      <c r="I123" s="54" t="s">
        <v>208</v>
      </c>
      <c r="J123" s="382">
        <v>8969912518</v>
      </c>
      <c r="K123" s="364">
        <v>74544394</v>
      </c>
      <c r="L123" s="261" t="s">
        <v>100</v>
      </c>
      <c r="M123" s="261" t="s">
        <v>55</v>
      </c>
      <c r="N123" s="261" t="s">
        <v>49</v>
      </c>
      <c r="O123" s="320">
        <v>17425</v>
      </c>
      <c r="P123" s="343">
        <v>630823</v>
      </c>
      <c r="Q123" s="343">
        <v>19380</v>
      </c>
      <c r="R123" s="365">
        <v>5000794438</v>
      </c>
      <c r="S123" s="339"/>
      <c r="T123" s="112"/>
      <c r="U123" s="112">
        <f>4132960+70411434</f>
        <v>74544394</v>
      </c>
      <c r="V123" s="57">
        <f t="shared" si="108"/>
        <v>0</v>
      </c>
      <c r="W123" s="366">
        <v>71350340</v>
      </c>
      <c r="X123" s="299">
        <v>28</v>
      </c>
      <c r="Y123" s="367" t="s">
        <v>186</v>
      </c>
      <c r="Z123" s="367" t="s">
        <v>49</v>
      </c>
      <c r="AA123" s="367" t="s">
        <v>209</v>
      </c>
      <c r="AB123" s="367" t="s">
        <v>210</v>
      </c>
      <c r="AC123" s="101">
        <v>44</v>
      </c>
      <c r="AD123" s="138">
        <v>3000002389</v>
      </c>
      <c r="AE123" s="101">
        <v>32</v>
      </c>
      <c r="AF123" s="138">
        <v>6000002938</v>
      </c>
      <c r="AG123" s="109"/>
      <c r="AH123" s="15">
        <v>71350340</v>
      </c>
      <c r="AI123" s="15">
        <f t="shared" si="109"/>
        <v>0</v>
      </c>
      <c r="AJ123" s="366">
        <v>30293034</v>
      </c>
      <c r="AK123" s="299">
        <v>1</v>
      </c>
      <c r="AL123" s="367" t="s">
        <v>189</v>
      </c>
      <c r="AM123" s="367" t="s">
        <v>49</v>
      </c>
      <c r="AN123" s="367" t="s">
        <v>211</v>
      </c>
      <c r="AO123" s="384" t="s">
        <v>212</v>
      </c>
      <c r="AP123" s="368"/>
      <c r="AQ123" s="368"/>
      <c r="AR123" s="377"/>
      <c r="AS123" s="141"/>
      <c r="AT123" s="105"/>
      <c r="AU123" s="105"/>
      <c r="AV123" s="143">
        <f t="shared" si="119"/>
        <v>30293034</v>
      </c>
      <c r="AW123" s="75"/>
      <c r="AX123" s="76">
        <f t="shared" si="5"/>
        <v>8939619484</v>
      </c>
    </row>
    <row r="124" spans="1:50" x14ac:dyDescent="0.2">
      <c r="A124" s="31"/>
      <c r="B124" s="110"/>
      <c r="C124" s="183"/>
      <c r="D124" s="135"/>
      <c r="E124" s="31"/>
      <c r="F124" s="31"/>
      <c r="G124" s="336"/>
      <c r="H124" s="244"/>
      <c r="I124" s="244"/>
      <c r="J124" s="337"/>
      <c r="K124" s="364">
        <v>1277411779</v>
      </c>
      <c r="L124" s="261" t="s">
        <v>100</v>
      </c>
      <c r="M124" s="261" t="s">
        <v>55</v>
      </c>
      <c r="N124" s="261" t="s">
        <v>56</v>
      </c>
      <c r="O124" s="320">
        <v>17425</v>
      </c>
      <c r="P124" s="338">
        <v>630823</v>
      </c>
      <c r="Q124" s="338">
        <v>19380</v>
      </c>
      <c r="R124" s="339">
        <v>5000794438</v>
      </c>
      <c r="S124" s="339"/>
      <c r="T124" s="112"/>
      <c r="U124" s="112">
        <v>1277411779</v>
      </c>
      <c r="V124" s="57">
        <f t="shared" si="108"/>
        <v>0</v>
      </c>
      <c r="W124" s="366">
        <v>3603350761</v>
      </c>
      <c r="X124" s="299">
        <v>30</v>
      </c>
      <c r="Y124" s="372" t="s">
        <v>108</v>
      </c>
      <c r="Z124" s="367" t="s">
        <v>56</v>
      </c>
      <c r="AA124" s="367" t="s">
        <v>213</v>
      </c>
      <c r="AB124" s="367" t="s">
        <v>214</v>
      </c>
      <c r="AC124" s="101">
        <v>47</v>
      </c>
      <c r="AD124" s="138">
        <v>3000002394</v>
      </c>
      <c r="AE124" s="101">
        <v>36</v>
      </c>
      <c r="AF124" s="138">
        <v>6000002942</v>
      </c>
      <c r="AG124" s="109"/>
      <c r="AH124" s="15">
        <v>1886458756</v>
      </c>
      <c r="AI124" s="15">
        <f t="shared" si="109"/>
        <v>1716892005</v>
      </c>
      <c r="AJ124" s="345">
        <v>172604393</v>
      </c>
      <c r="AK124" s="299">
        <v>2</v>
      </c>
      <c r="AL124" s="299" t="s">
        <v>162</v>
      </c>
      <c r="AM124" s="372" t="s">
        <v>81</v>
      </c>
      <c r="AN124" s="372" t="s">
        <v>215</v>
      </c>
      <c r="AO124" s="373" t="s">
        <v>216</v>
      </c>
      <c r="AP124" s="368"/>
      <c r="AQ124" s="368"/>
      <c r="AR124" s="377"/>
      <c r="AS124" s="141"/>
      <c r="AT124" s="105"/>
      <c r="AU124" s="105"/>
      <c r="AV124" s="143">
        <f t="shared" si="119"/>
        <v>172604393</v>
      </c>
      <c r="AW124" s="75"/>
      <c r="AX124" s="76">
        <f t="shared" si="5"/>
        <v>-172604393</v>
      </c>
    </row>
    <row r="125" spans="1:50" x14ac:dyDescent="0.2">
      <c r="A125" s="31"/>
      <c r="B125" s="110"/>
      <c r="C125" s="183"/>
      <c r="D125" s="135"/>
      <c r="E125" s="31"/>
      <c r="F125" s="31"/>
      <c r="G125" s="336"/>
      <c r="H125" s="244"/>
      <c r="I125" s="244"/>
      <c r="J125" s="337"/>
      <c r="K125" s="323"/>
      <c r="L125" s="323"/>
      <c r="M125" s="323"/>
      <c r="N125" s="323"/>
      <c r="O125" s="338"/>
      <c r="P125" s="338"/>
      <c r="Q125" s="338"/>
      <c r="R125" s="339"/>
      <c r="S125" s="339"/>
      <c r="T125" s="112"/>
      <c r="U125" s="112"/>
      <c r="V125" s="57">
        <f t="shared" si="108"/>
        <v>0</v>
      </c>
      <c r="W125" s="345"/>
      <c r="X125" s="299"/>
      <c r="Y125" s="373"/>
      <c r="Z125" s="373"/>
      <c r="AA125" s="373"/>
      <c r="AB125" s="373"/>
      <c r="AC125" s="375"/>
      <c r="AD125" s="375"/>
      <c r="AE125" s="376"/>
      <c r="AF125" s="144"/>
      <c r="AG125" s="109"/>
      <c r="AH125" s="109"/>
      <c r="AI125" s="15">
        <f t="shared" si="109"/>
        <v>0</v>
      </c>
      <c r="AJ125" s="345">
        <v>2199326847</v>
      </c>
      <c r="AK125" s="299">
        <v>3</v>
      </c>
      <c r="AL125" s="299" t="s">
        <v>166</v>
      </c>
      <c r="AM125" s="372" t="s">
        <v>56</v>
      </c>
      <c r="AN125" s="372" t="s">
        <v>126</v>
      </c>
      <c r="AO125" s="373" t="s">
        <v>217</v>
      </c>
      <c r="AP125" s="368"/>
      <c r="AQ125" s="368"/>
      <c r="AR125" s="377"/>
      <c r="AS125" s="141"/>
      <c r="AT125" s="105"/>
      <c r="AU125" s="105"/>
      <c r="AV125" s="143">
        <f t="shared" si="119"/>
        <v>2199326847</v>
      </c>
      <c r="AW125" s="75"/>
      <c r="AX125" s="76">
        <f t="shared" si="5"/>
        <v>-2199326847</v>
      </c>
    </row>
    <row r="126" spans="1:50" x14ac:dyDescent="0.2">
      <c r="A126" s="31"/>
      <c r="B126" s="350"/>
      <c r="C126" s="351"/>
      <c r="D126" s="284"/>
      <c r="E126" s="121"/>
      <c r="F126" s="121"/>
      <c r="G126" s="352"/>
      <c r="H126" s="224"/>
      <c r="I126" s="224"/>
      <c r="J126" s="303">
        <f>SUM(J123:J125)</f>
        <v>8969912518</v>
      </c>
      <c r="K126" s="303">
        <f>SUM(K123:K125)</f>
        <v>1351956173</v>
      </c>
      <c r="L126" s="124"/>
      <c r="M126" s="124"/>
      <c r="N126" s="124"/>
      <c r="O126" s="353"/>
      <c r="P126" s="353"/>
      <c r="Q126" s="288"/>
      <c r="R126" s="288"/>
      <c r="S126" s="303">
        <f t="shared" ref="S126" si="236">SUM(S123:S125)</f>
        <v>0</v>
      </c>
      <c r="T126" s="303">
        <f t="shared" ref="T126:U126" si="237">SUM(T123:T125)</f>
        <v>0</v>
      </c>
      <c r="U126" s="303">
        <f t="shared" si="237"/>
        <v>1351956173</v>
      </c>
      <c r="V126" s="303">
        <f t="shared" ref="V126" si="238">SUM(V123:V125)</f>
        <v>0</v>
      </c>
      <c r="W126" s="303">
        <f t="shared" ref="W126" si="239">SUM(W123:W125)</f>
        <v>3674701101</v>
      </c>
      <c r="X126" s="287"/>
      <c r="Y126" s="355"/>
      <c r="Z126" s="131"/>
      <c r="AA126" s="131"/>
      <c r="AB126" s="131"/>
      <c r="AC126" s="131"/>
      <c r="AD126" s="131"/>
      <c r="AE126" s="131"/>
      <c r="AF126" s="226"/>
      <c r="AG126" s="303">
        <f t="shared" ref="AG126" si="240">SUM(AG123:AG125)</f>
        <v>0</v>
      </c>
      <c r="AH126" s="303">
        <f t="shared" ref="AH126" si="241">SUM(AH123:AH125)</f>
        <v>1957809096</v>
      </c>
      <c r="AI126" s="303">
        <f t="shared" ref="AI126" si="242">SUM(AI123:AI125)</f>
        <v>1716892005</v>
      </c>
      <c r="AJ126" s="303">
        <f t="shared" ref="AJ126" si="243">SUM(AJ123:AJ125)</f>
        <v>2402224274</v>
      </c>
      <c r="AK126" s="287"/>
      <c r="AL126" s="355"/>
      <c r="AM126" s="131"/>
      <c r="AN126" s="131"/>
      <c r="AO126" s="131"/>
      <c r="AP126" s="131"/>
      <c r="AQ126" s="131"/>
      <c r="AR126" s="131"/>
      <c r="AS126" s="226"/>
      <c r="AT126" s="303">
        <f t="shared" ref="AT126" si="244">SUM(AT123:AT125)</f>
        <v>0</v>
      </c>
      <c r="AU126" s="303">
        <f t="shared" ref="AU126" si="245">SUM(AU123:AU125)</f>
        <v>0</v>
      </c>
      <c r="AV126" s="303">
        <f t="shared" ref="AV126" si="246">SUM(AV123:AV125)</f>
        <v>2402224274</v>
      </c>
      <c r="AW126" s="333">
        <f>+K126+W126+AJ126</f>
        <v>7428881548</v>
      </c>
      <c r="AX126" s="303">
        <f t="shared" ref="AX126" si="247">SUM(AX123:AX125)</f>
        <v>6567688244</v>
      </c>
    </row>
    <row r="127" spans="1:50" ht="89.25" x14ac:dyDescent="0.2">
      <c r="A127" s="31">
        <v>28</v>
      </c>
      <c r="B127" s="31" t="s">
        <v>96</v>
      </c>
      <c r="C127" s="89">
        <v>7937</v>
      </c>
      <c r="D127" s="135">
        <v>148</v>
      </c>
      <c r="E127" s="31">
        <v>211941</v>
      </c>
      <c r="F127" s="31" t="s">
        <v>97</v>
      </c>
      <c r="G127" s="31">
        <v>9662</v>
      </c>
      <c r="H127" s="9" t="s">
        <v>173</v>
      </c>
      <c r="I127" s="54" t="s">
        <v>208</v>
      </c>
      <c r="J127" s="382">
        <v>13016816043</v>
      </c>
      <c r="K127" s="364">
        <v>111023585</v>
      </c>
      <c r="L127" s="261" t="s">
        <v>100</v>
      </c>
      <c r="M127" s="261" t="s">
        <v>55</v>
      </c>
      <c r="N127" s="261" t="s">
        <v>49</v>
      </c>
      <c r="O127" s="320">
        <v>17425</v>
      </c>
      <c r="P127" s="343">
        <v>630823</v>
      </c>
      <c r="Q127" s="343">
        <v>19440</v>
      </c>
      <c r="R127" s="365">
        <v>5000795353</v>
      </c>
      <c r="S127" s="321"/>
      <c r="T127" s="245"/>
      <c r="U127" s="245">
        <v>111023585</v>
      </c>
      <c r="V127" s="57">
        <f t="shared" si="108"/>
        <v>0</v>
      </c>
      <c r="W127" s="366">
        <v>106266482</v>
      </c>
      <c r="X127" s="299">
        <v>28</v>
      </c>
      <c r="Y127" s="367" t="s">
        <v>186</v>
      </c>
      <c r="Z127" s="367" t="s">
        <v>49</v>
      </c>
      <c r="AA127" s="367" t="s">
        <v>218</v>
      </c>
      <c r="AB127" s="367" t="s">
        <v>219</v>
      </c>
      <c r="AC127" s="101">
        <v>50</v>
      </c>
      <c r="AD127" s="138">
        <v>3000002397</v>
      </c>
      <c r="AE127" s="101">
        <v>48</v>
      </c>
      <c r="AF127" s="138">
        <v>6000002954</v>
      </c>
      <c r="AG127" s="109"/>
      <c r="AH127" s="15">
        <v>106266482</v>
      </c>
      <c r="AI127" s="15">
        <f t="shared" si="109"/>
        <v>0</v>
      </c>
      <c r="AJ127" s="366">
        <v>45117292</v>
      </c>
      <c r="AK127" s="299">
        <v>1</v>
      </c>
      <c r="AL127" s="367" t="s">
        <v>189</v>
      </c>
      <c r="AM127" s="367" t="s">
        <v>49</v>
      </c>
      <c r="AN127" s="367" t="s">
        <v>109</v>
      </c>
      <c r="AO127" s="384" t="s">
        <v>220</v>
      </c>
      <c r="AP127" s="368"/>
      <c r="AQ127" s="368"/>
      <c r="AR127" s="377"/>
      <c r="AS127" s="141"/>
      <c r="AT127" s="105"/>
      <c r="AU127" s="105"/>
      <c r="AV127" s="143">
        <f t="shared" si="119"/>
        <v>45117292</v>
      </c>
      <c r="AW127" s="75"/>
      <c r="AX127" s="76">
        <f t="shared" si="5"/>
        <v>12971698751</v>
      </c>
    </row>
    <row r="128" spans="1:50" x14ac:dyDescent="0.2">
      <c r="A128" s="31"/>
      <c r="B128" s="110"/>
      <c r="C128" s="183"/>
      <c r="D128" s="135"/>
      <c r="E128" s="31"/>
      <c r="F128" s="31"/>
      <c r="G128" s="336"/>
      <c r="H128" s="244"/>
      <c r="I128" s="244"/>
      <c r="J128" s="337"/>
      <c r="K128" s="323">
        <v>1902528522</v>
      </c>
      <c r="L128" s="261" t="s">
        <v>100</v>
      </c>
      <c r="M128" s="261" t="s">
        <v>55</v>
      </c>
      <c r="N128" s="261" t="s">
        <v>56</v>
      </c>
      <c r="O128" s="320">
        <v>17425</v>
      </c>
      <c r="P128" s="338">
        <v>630823</v>
      </c>
      <c r="Q128" s="343">
        <v>19440</v>
      </c>
      <c r="R128" s="339">
        <v>5000795353</v>
      </c>
      <c r="S128" s="321"/>
      <c r="T128" s="245"/>
      <c r="U128" s="245">
        <v>1902528522</v>
      </c>
      <c r="V128" s="57">
        <f t="shared" si="108"/>
        <v>0</v>
      </c>
      <c r="W128" s="345">
        <v>5146374328</v>
      </c>
      <c r="X128" s="299">
        <v>30</v>
      </c>
      <c r="Y128" s="372" t="s">
        <v>108</v>
      </c>
      <c r="Z128" s="367" t="s">
        <v>56</v>
      </c>
      <c r="AA128" s="367" t="s">
        <v>221</v>
      </c>
      <c r="AB128" s="367" t="s">
        <v>222</v>
      </c>
      <c r="AC128" s="101">
        <v>52</v>
      </c>
      <c r="AD128" s="138">
        <v>3000002400</v>
      </c>
      <c r="AE128" s="101">
        <v>49</v>
      </c>
      <c r="AF128" s="138">
        <v>6000002955</v>
      </c>
      <c r="AG128" s="109"/>
      <c r="AH128" s="15">
        <v>2544077762</v>
      </c>
      <c r="AI128" s="15">
        <f t="shared" si="109"/>
        <v>2602296566</v>
      </c>
      <c r="AJ128" s="345">
        <v>257070418</v>
      </c>
      <c r="AK128" s="299">
        <v>2</v>
      </c>
      <c r="AL128" s="299" t="s">
        <v>162</v>
      </c>
      <c r="AM128" s="372" t="s">
        <v>81</v>
      </c>
      <c r="AN128" s="372" t="s">
        <v>118</v>
      </c>
      <c r="AO128" s="384" t="s">
        <v>223</v>
      </c>
      <c r="AP128" s="368"/>
      <c r="AQ128" s="368"/>
      <c r="AR128" s="377"/>
      <c r="AS128" s="141"/>
      <c r="AT128" s="105"/>
      <c r="AU128" s="105"/>
      <c r="AV128" s="143">
        <f t="shared" si="119"/>
        <v>257070418</v>
      </c>
      <c r="AW128" s="75"/>
      <c r="AX128" s="76">
        <f t="shared" si="5"/>
        <v>-257070418</v>
      </c>
    </row>
    <row r="129" spans="1:52" x14ac:dyDescent="0.2">
      <c r="A129" s="31"/>
      <c r="B129" s="110"/>
      <c r="C129" s="183"/>
      <c r="D129" s="135"/>
      <c r="E129" s="31"/>
      <c r="F129" s="31"/>
      <c r="G129" s="336"/>
      <c r="H129" s="244"/>
      <c r="I129" s="244"/>
      <c r="J129" s="337"/>
      <c r="K129" s="323"/>
      <c r="L129" s="323"/>
      <c r="M129" s="323"/>
      <c r="N129" s="323"/>
      <c r="O129" s="338"/>
      <c r="P129" s="338"/>
      <c r="Q129" s="338"/>
      <c r="R129" s="339"/>
      <c r="S129" s="339"/>
      <c r="T129" s="112"/>
      <c r="U129" s="112"/>
      <c r="V129" s="364"/>
      <c r="W129" s="345"/>
      <c r="X129" s="299"/>
      <c r="Y129" s="373"/>
      <c r="Z129" s="373"/>
      <c r="AA129" s="373"/>
      <c r="AB129" s="373"/>
      <c r="AC129" s="375"/>
      <c r="AD129" s="375"/>
      <c r="AE129" s="376"/>
      <c r="AF129" s="144"/>
      <c r="AG129" s="109"/>
      <c r="AH129" s="109"/>
      <c r="AI129" s="15"/>
      <c r="AJ129" s="345">
        <v>3170492609</v>
      </c>
      <c r="AK129" s="299">
        <v>3</v>
      </c>
      <c r="AL129" s="299" t="s">
        <v>166</v>
      </c>
      <c r="AM129" s="372" t="s">
        <v>56</v>
      </c>
      <c r="AN129" s="372" t="s">
        <v>124</v>
      </c>
      <c r="AO129" s="384" t="s">
        <v>224</v>
      </c>
      <c r="AP129" s="368"/>
      <c r="AQ129" s="368"/>
      <c r="AR129" s="377"/>
      <c r="AS129" s="141"/>
      <c r="AT129" s="105"/>
      <c r="AU129" s="105"/>
      <c r="AV129" s="143">
        <f t="shared" si="119"/>
        <v>3170492609</v>
      </c>
      <c r="AW129" s="75"/>
      <c r="AX129" s="76">
        <f t="shared" si="5"/>
        <v>-3170492609</v>
      </c>
    </row>
    <row r="130" spans="1:52" x14ac:dyDescent="0.2">
      <c r="A130" s="31"/>
      <c r="B130" s="350"/>
      <c r="C130" s="351"/>
      <c r="D130" s="284"/>
      <c r="E130" s="121"/>
      <c r="F130" s="385"/>
      <c r="G130" s="352"/>
      <c r="H130" s="224"/>
      <c r="I130" s="224"/>
      <c r="J130" s="386">
        <f>SUM(J127:J129)</f>
        <v>13016816043</v>
      </c>
      <c r="K130" s="303">
        <f>SUM(K127:K129)</f>
        <v>2013552107</v>
      </c>
      <c r="L130" s="124"/>
      <c r="M130" s="124"/>
      <c r="N130" s="124"/>
      <c r="O130" s="353"/>
      <c r="P130" s="353"/>
      <c r="Q130" s="288"/>
      <c r="R130" s="288"/>
      <c r="S130" s="303">
        <f t="shared" ref="S130" si="248">SUM(S127:S129)</f>
        <v>0</v>
      </c>
      <c r="T130" s="303">
        <f t="shared" ref="T130:U130" si="249">SUM(T127:T129)</f>
        <v>0</v>
      </c>
      <c r="U130" s="303">
        <f t="shared" si="249"/>
        <v>2013552107</v>
      </c>
      <c r="V130" s="303">
        <f t="shared" ref="V130" si="250">SUM(V127:V129)</f>
        <v>0</v>
      </c>
      <c r="W130" s="303">
        <f t="shared" ref="W130" si="251">SUM(W127:W129)</f>
        <v>5252640810</v>
      </c>
      <c r="X130" s="287"/>
      <c r="Y130" s="355"/>
      <c r="Z130" s="131"/>
      <c r="AA130" s="131"/>
      <c r="AB130" s="387"/>
      <c r="AC130" s="131"/>
      <c r="AD130" s="131"/>
      <c r="AE130" s="131"/>
      <c r="AF130" s="226"/>
      <c r="AG130" s="303">
        <f t="shared" ref="AG130" si="252">SUM(AG127:AG129)</f>
        <v>0</v>
      </c>
      <c r="AH130" s="303">
        <f t="shared" ref="AH130" si="253">SUM(AH127:AH129)</f>
        <v>2650344244</v>
      </c>
      <c r="AI130" s="303">
        <f t="shared" ref="AI130" si="254">SUM(AI127:AI129)</f>
        <v>2602296566</v>
      </c>
      <c r="AJ130" s="303">
        <f t="shared" ref="AJ130" si="255">SUM(AJ127:AJ129)</f>
        <v>3472680319</v>
      </c>
      <c r="AK130" s="287"/>
      <c r="AL130" s="355"/>
      <c r="AM130" s="131"/>
      <c r="AN130" s="131"/>
      <c r="AO130" s="131"/>
      <c r="AP130" s="131"/>
      <c r="AQ130" s="131"/>
      <c r="AR130" s="131"/>
      <c r="AS130" s="226"/>
      <c r="AT130" s="303">
        <f t="shared" ref="AT130" si="256">SUM(AT127:AT129)</f>
        <v>0</v>
      </c>
      <c r="AU130" s="303">
        <f t="shared" ref="AU130" si="257">SUM(AU127:AU129)</f>
        <v>0</v>
      </c>
      <c r="AV130" s="303">
        <f t="shared" ref="AV130" si="258">SUM(AV127:AV129)</f>
        <v>3472680319</v>
      </c>
      <c r="AW130" s="333">
        <f>+K130+W130+AJ130</f>
        <v>10738873236</v>
      </c>
      <c r="AX130" s="303">
        <f t="shared" ref="AX130" si="259">SUM(AX127:AX129)</f>
        <v>9544135724</v>
      </c>
    </row>
    <row r="131" spans="1:52" ht="60.75" customHeight="1" x14ac:dyDescent="0.2">
      <c r="A131" s="31">
        <v>29</v>
      </c>
      <c r="B131" s="31" t="s">
        <v>96</v>
      </c>
      <c r="C131" s="89">
        <v>7937</v>
      </c>
      <c r="D131" s="135">
        <v>148</v>
      </c>
      <c r="E131" s="335">
        <v>211944</v>
      </c>
      <c r="F131" s="388" t="s">
        <v>97</v>
      </c>
      <c r="G131" s="5">
        <v>9665</v>
      </c>
      <c r="H131" s="389" t="s">
        <v>225</v>
      </c>
      <c r="I131" s="390" t="s">
        <v>208</v>
      </c>
      <c r="J131" s="382">
        <v>5604489858</v>
      </c>
      <c r="K131" s="391">
        <v>44990170</v>
      </c>
      <c r="L131" s="261" t="s">
        <v>100</v>
      </c>
      <c r="M131" s="261" t="s">
        <v>55</v>
      </c>
      <c r="N131" s="261" t="s">
        <v>49</v>
      </c>
      <c r="O131" s="320">
        <v>17425</v>
      </c>
      <c r="P131" s="343">
        <v>630823</v>
      </c>
      <c r="Q131" s="343">
        <v>19407</v>
      </c>
      <c r="R131" s="365">
        <v>5000794810</v>
      </c>
      <c r="S131" s="339"/>
      <c r="T131" s="112"/>
      <c r="U131" s="112">
        <v>44990170</v>
      </c>
      <c r="V131" s="57">
        <f t="shared" ref="V131:V141" si="260">+K131-S131-T131-U131</f>
        <v>0</v>
      </c>
      <c r="W131" s="345">
        <v>43062445</v>
      </c>
      <c r="X131" s="299">
        <v>28</v>
      </c>
      <c r="Y131" s="367" t="s">
        <v>186</v>
      </c>
      <c r="Z131" s="367" t="s">
        <v>49</v>
      </c>
      <c r="AA131" s="367" t="s">
        <v>226</v>
      </c>
      <c r="AB131" s="367" t="s">
        <v>227</v>
      </c>
      <c r="AC131" s="101">
        <v>54</v>
      </c>
      <c r="AD131" s="138">
        <v>3000002403</v>
      </c>
      <c r="AE131" s="101">
        <v>51</v>
      </c>
      <c r="AF131" s="138">
        <v>6000002959</v>
      </c>
      <c r="AG131" s="109"/>
      <c r="AH131" s="15">
        <v>43062445</v>
      </c>
      <c r="AI131" s="15">
        <f t="shared" si="109"/>
        <v>0</v>
      </c>
      <c r="AJ131" s="366">
        <v>18282914</v>
      </c>
      <c r="AK131" s="299">
        <v>1</v>
      </c>
      <c r="AL131" s="367" t="s">
        <v>189</v>
      </c>
      <c r="AM131" s="367" t="s">
        <v>49</v>
      </c>
      <c r="AN131" s="367" t="s">
        <v>228</v>
      </c>
      <c r="AO131" s="384" t="s">
        <v>229</v>
      </c>
      <c r="AP131" s="368"/>
      <c r="AQ131" s="368"/>
      <c r="AR131" s="377"/>
      <c r="AS131" s="141"/>
      <c r="AT131" s="105"/>
      <c r="AU131" s="105"/>
      <c r="AV131" s="143">
        <f t="shared" si="119"/>
        <v>18282914</v>
      </c>
      <c r="AW131" s="75"/>
      <c r="AX131" s="76">
        <f t="shared" si="5"/>
        <v>5586206944</v>
      </c>
    </row>
    <row r="132" spans="1:52" x14ac:dyDescent="0.2">
      <c r="A132" s="31"/>
      <c r="B132" s="110"/>
      <c r="C132" s="183"/>
      <c r="D132" s="135"/>
      <c r="E132" s="31"/>
      <c r="F132" s="231"/>
      <c r="G132" s="336"/>
      <c r="H132" s="244"/>
      <c r="I132" s="244"/>
      <c r="J132" s="392"/>
      <c r="K132" s="323">
        <v>770963038</v>
      </c>
      <c r="L132" s="261" t="s">
        <v>100</v>
      </c>
      <c r="M132" s="261" t="s">
        <v>55</v>
      </c>
      <c r="N132" s="261" t="s">
        <v>56</v>
      </c>
      <c r="O132" s="320">
        <v>17425</v>
      </c>
      <c r="P132" s="338">
        <v>630823</v>
      </c>
      <c r="Q132" s="343">
        <v>19707</v>
      </c>
      <c r="R132" s="365">
        <v>5000794810</v>
      </c>
      <c r="S132" s="339"/>
      <c r="T132" s="112"/>
      <c r="U132" s="112">
        <f>433075612+337887426</f>
        <v>770963038</v>
      </c>
      <c r="V132" s="57">
        <f t="shared" si="260"/>
        <v>0</v>
      </c>
      <c r="W132" s="345">
        <v>2174926458</v>
      </c>
      <c r="X132" s="299">
        <v>30</v>
      </c>
      <c r="Y132" s="372" t="s">
        <v>108</v>
      </c>
      <c r="Z132" s="367" t="s">
        <v>56</v>
      </c>
      <c r="AA132" s="367" t="s">
        <v>230</v>
      </c>
      <c r="AB132" s="367" t="s">
        <v>231</v>
      </c>
      <c r="AC132" s="101">
        <v>56</v>
      </c>
      <c r="AD132" s="138">
        <v>3000002406</v>
      </c>
      <c r="AE132" s="101">
        <v>53</v>
      </c>
      <c r="AF132" s="138">
        <v>6000002963</v>
      </c>
      <c r="AG132" s="109"/>
      <c r="AH132" s="15">
        <v>1311363794</v>
      </c>
      <c r="AI132" s="15">
        <f t="shared" si="109"/>
        <v>863562664</v>
      </c>
      <c r="AJ132" s="345">
        <v>104172835</v>
      </c>
      <c r="AK132" s="299">
        <v>2</v>
      </c>
      <c r="AL132" s="299" t="s">
        <v>162</v>
      </c>
      <c r="AM132" s="372" t="s">
        <v>81</v>
      </c>
      <c r="AN132" s="372" t="s">
        <v>232</v>
      </c>
      <c r="AO132" s="373" t="s">
        <v>233</v>
      </c>
      <c r="AP132" s="368"/>
      <c r="AQ132" s="368"/>
      <c r="AR132" s="377"/>
      <c r="AS132" s="141"/>
      <c r="AT132" s="105"/>
      <c r="AU132" s="105"/>
      <c r="AV132" s="143">
        <f t="shared" si="119"/>
        <v>104172835</v>
      </c>
      <c r="AW132" s="75"/>
      <c r="AX132" s="76">
        <f t="shared" si="5"/>
        <v>-104172835</v>
      </c>
    </row>
    <row r="133" spans="1:52" x14ac:dyDescent="0.2">
      <c r="A133" s="31"/>
      <c r="B133" s="110"/>
      <c r="C133" s="183"/>
      <c r="D133" s="135"/>
      <c r="E133" s="31"/>
      <c r="F133" s="31"/>
      <c r="G133" s="336"/>
      <c r="H133" s="244"/>
      <c r="I133" s="244"/>
      <c r="J133" s="337"/>
      <c r="K133" s="323"/>
      <c r="L133" s="323"/>
      <c r="M133" s="323"/>
      <c r="N133" s="323"/>
      <c r="O133" s="338"/>
      <c r="P133" s="338"/>
      <c r="Q133" s="338"/>
      <c r="R133" s="339"/>
      <c r="S133" s="339"/>
      <c r="T133" s="112"/>
      <c r="U133" s="112"/>
      <c r="V133" s="57">
        <f t="shared" si="260"/>
        <v>0</v>
      </c>
      <c r="W133" s="345"/>
      <c r="X133" s="299"/>
      <c r="Y133" s="373"/>
      <c r="Z133" s="373"/>
      <c r="AA133" s="373"/>
      <c r="AB133" s="373"/>
      <c r="AC133" s="101"/>
      <c r="AD133" s="138"/>
      <c r="AE133" s="101"/>
      <c r="AF133" s="138"/>
      <c r="AG133" s="109"/>
      <c r="AH133" s="109"/>
      <c r="AI133" s="15"/>
      <c r="AJ133" s="345">
        <v>1327194027</v>
      </c>
      <c r="AK133" s="299">
        <v>3</v>
      </c>
      <c r="AL133" s="299" t="s">
        <v>166</v>
      </c>
      <c r="AM133" s="372" t="s">
        <v>56</v>
      </c>
      <c r="AN133" s="372" t="s">
        <v>234</v>
      </c>
      <c r="AO133" s="373" t="s">
        <v>235</v>
      </c>
      <c r="AP133" s="368"/>
      <c r="AQ133" s="368"/>
      <c r="AR133" s="377"/>
      <c r="AS133" s="141"/>
      <c r="AT133" s="105"/>
      <c r="AU133" s="105"/>
      <c r="AV133" s="143">
        <f t="shared" si="119"/>
        <v>1327194027</v>
      </c>
      <c r="AW133" s="75"/>
      <c r="AX133" s="76">
        <f t="shared" si="5"/>
        <v>-1327194027</v>
      </c>
    </row>
    <row r="134" spans="1:52" x14ac:dyDescent="0.2">
      <c r="A134" s="31"/>
      <c r="B134" s="350"/>
      <c r="C134" s="351"/>
      <c r="D134" s="284"/>
      <c r="E134" s="121"/>
      <c r="F134" s="121"/>
      <c r="G134" s="352"/>
      <c r="H134" s="224"/>
      <c r="I134" s="224"/>
      <c r="J134" s="303">
        <f>SUM(J131:J133)</f>
        <v>5604489858</v>
      </c>
      <c r="K134" s="303">
        <f>SUM(K131:K133)</f>
        <v>815953208</v>
      </c>
      <c r="L134" s="124"/>
      <c r="M134" s="124"/>
      <c r="N134" s="124"/>
      <c r="O134" s="353"/>
      <c r="P134" s="353"/>
      <c r="Q134" s="288"/>
      <c r="R134" s="288"/>
      <c r="S134" s="303">
        <f t="shared" ref="S134" si="261">SUM(S131:S133)</f>
        <v>0</v>
      </c>
      <c r="T134" s="303">
        <f t="shared" ref="T134:U134" si="262">SUM(T131:T133)</f>
        <v>0</v>
      </c>
      <c r="U134" s="303">
        <f t="shared" si="262"/>
        <v>815953208</v>
      </c>
      <c r="V134" s="303">
        <f t="shared" ref="V134" si="263">SUM(V131:V133)</f>
        <v>0</v>
      </c>
      <c r="W134" s="303">
        <f t="shared" ref="W134" si="264">SUM(W131:W133)</f>
        <v>2217988903</v>
      </c>
      <c r="X134" s="287"/>
      <c r="Y134" s="355"/>
      <c r="Z134" s="131"/>
      <c r="AA134" s="387"/>
      <c r="AB134" s="387"/>
      <c r="AC134" s="131"/>
      <c r="AD134" s="131"/>
      <c r="AE134" s="131"/>
      <c r="AF134" s="226"/>
      <c r="AG134" s="303">
        <f t="shared" ref="AG134" si="265">SUM(AG131:AG133)</f>
        <v>0</v>
      </c>
      <c r="AH134" s="303">
        <f t="shared" ref="AH134" si="266">SUM(AH131:AH133)</f>
        <v>1354426239</v>
      </c>
      <c r="AI134" s="303">
        <f t="shared" ref="AI134" si="267">SUM(AI131:AI133)</f>
        <v>863562664</v>
      </c>
      <c r="AJ134" s="303">
        <f t="shared" ref="AJ134" si="268">SUM(AJ131:AJ133)</f>
        <v>1449649776</v>
      </c>
      <c r="AK134" s="287"/>
      <c r="AL134" s="355"/>
      <c r="AM134" s="131"/>
      <c r="AN134" s="131"/>
      <c r="AO134" s="131"/>
      <c r="AP134" s="131"/>
      <c r="AQ134" s="131"/>
      <c r="AR134" s="131"/>
      <c r="AS134" s="226"/>
      <c r="AT134" s="303">
        <f t="shared" ref="AT134" si="269">SUM(AT131:AT133)</f>
        <v>0</v>
      </c>
      <c r="AU134" s="303">
        <f t="shared" ref="AU134" si="270">SUM(AU131:AU133)</f>
        <v>0</v>
      </c>
      <c r="AV134" s="303">
        <f t="shared" ref="AV134" si="271">SUM(AV131:AV133)</f>
        <v>1449649776</v>
      </c>
      <c r="AW134" s="333">
        <f>+K134+W134+AJ134</f>
        <v>4483591887</v>
      </c>
      <c r="AX134" s="303">
        <f t="shared" ref="AX134" si="272">SUM(AX131:AX133)</f>
        <v>4154840082</v>
      </c>
    </row>
    <row r="135" spans="1:52" ht="89.25" x14ac:dyDescent="0.2">
      <c r="A135" s="31">
        <v>30</v>
      </c>
      <c r="B135" s="31" t="s">
        <v>96</v>
      </c>
      <c r="C135" s="89">
        <v>7937</v>
      </c>
      <c r="D135" s="135">
        <v>148</v>
      </c>
      <c r="E135" s="31">
        <v>211946</v>
      </c>
      <c r="F135" s="31" t="s">
        <v>97</v>
      </c>
      <c r="G135" s="5">
        <v>9667</v>
      </c>
      <c r="H135" s="389" t="s">
        <v>236</v>
      </c>
      <c r="I135" s="92" t="s">
        <v>208</v>
      </c>
      <c r="J135" s="382">
        <v>5604489858</v>
      </c>
      <c r="K135" s="364">
        <v>46114923</v>
      </c>
      <c r="L135" s="261" t="s">
        <v>100</v>
      </c>
      <c r="M135" s="261" t="s">
        <v>55</v>
      </c>
      <c r="N135" s="261" t="s">
        <v>49</v>
      </c>
      <c r="O135" s="320">
        <v>17425</v>
      </c>
      <c r="P135" s="343">
        <v>630823</v>
      </c>
      <c r="Q135" s="343">
        <v>19421</v>
      </c>
      <c r="R135" s="365">
        <v>5000795007</v>
      </c>
      <c r="S135" s="339"/>
      <c r="T135" s="112"/>
      <c r="U135" s="112">
        <v>46114923</v>
      </c>
      <c r="V135" s="57">
        <f t="shared" si="260"/>
        <v>0</v>
      </c>
      <c r="W135" s="366">
        <v>44139004</v>
      </c>
      <c r="X135" s="299">
        <v>28</v>
      </c>
      <c r="Y135" s="367" t="s">
        <v>186</v>
      </c>
      <c r="Z135" s="393" t="s">
        <v>49</v>
      </c>
      <c r="AA135" s="367">
        <v>67</v>
      </c>
      <c r="AB135" s="367">
        <v>7000005004</v>
      </c>
      <c r="AC135" s="101">
        <v>59</v>
      </c>
      <c r="AD135" s="138">
        <v>3000002410</v>
      </c>
      <c r="AE135" s="101">
        <v>55</v>
      </c>
      <c r="AF135" s="138">
        <v>6000002973</v>
      </c>
      <c r="AG135" s="109"/>
      <c r="AH135" s="15">
        <v>44139004</v>
      </c>
      <c r="AI135" s="15">
        <f t="shared" si="109"/>
        <v>0</v>
      </c>
      <c r="AJ135" s="366">
        <v>18739985</v>
      </c>
      <c r="AK135" s="299">
        <v>1</v>
      </c>
      <c r="AL135" s="367" t="s">
        <v>189</v>
      </c>
      <c r="AM135" s="367" t="s">
        <v>49</v>
      </c>
      <c r="AN135" s="367" t="s">
        <v>237</v>
      </c>
      <c r="AO135" s="384" t="s">
        <v>238</v>
      </c>
      <c r="AP135" s="368"/>
      <c r="AQ135" s="368"/>
      <c r="AR135" s="377"/>
      <c r="AS135" s="141"/>
      <c r="AT135" s="105"/>
      <c r="AU135" s="105"/>
      <c r="AV135" s="143">
        <f t="shared" si="119"/>
        <v>18739985</v>
      </c>
      <c r="AW135" s="75"/>
      <c r="AX135" s="76">
        <f t="shared" si="5"/>
        <v>5585749873</v>
      </c>
    </row>
    <row r="136" spans="1:52" x14ac:dyDescent="0.2">
      <c r="A136" s="31"/>
      <c r="B136" s="110"/>
      <c r="C136" s="183"/>
      <c r="D136" s="135"/>
      <c r="E136" s="31"/>
      <c r="F136" s="31"/>
      <c r="G136" s="336"/>
      <c r="H136" s="244"/>
      <c r="I136" s="244"/>
      <c r="J136" s="337"/>
      <c r="K136" s="323">
        <v>790237118</v>
      </c>
      <c r="L136" s="261" t="s">
        <v>100</v>
      </c>
      <c r="M136" s="261" t="s">
        <v>55</v>
      </c>
      <c r="N136" s="261" t="s">
        <v>56</v>
      </c>
      <c r="O136" s="320">
        <v>17425</v>
      </c>
      <c r="P136" s="338">
        <v>630823</v>
      </c>
      <c r="Q136" s="343">
        <v>19421</v>
      </c>
      <c r="R136" s="365">
        <v>5000795007</v>
      </c>
      <c r="S136" s="339"/>
      <c r="T136" s="112"/>
      <c r="U136" s="112">
        <f>380060944+410176174</f>
        <v>790237118</v>
      </c>
      <c r="V136" s="57">
        <f t="shared" si="260"/>
        <v>0</v>
      </c>
      <c r="W136" s="345">
        <v>2229299619</v>
      </c>
      <c r="X136" s="299">
        <v>30</v>
      </c>
      <c r="Y136" s="372" t="s">
        <v>108</v>
      </c>
      <c r="Z136" s="393" t="s">
        <v>56</v>
      </c>
      <c r="AA136" s="367">
        <v>68</v>
      </c>
      <c r="AB136" s="367">
        <v>7000005005</v>
      </c>
      <c r="AC136" s="101">
        <v>63</v>
      </c>
      <c r="AD136" s="138">
        <v>3000002415</v>
      </c>
      <c r="AE136" s="101">
        <v>57</v>
      </c>
      <c r="AF136" s="138">
        <v>6000002980</v>
      </c>
      <c r="AG136" s="109"/>
      <c r="AH136" s="15">
        <v>1089229951</v>
      </c>
      <c r="AI136" s="15">
        <f t="shared" si="109"/>
        <v>1140069668</v>
      </c>
      <c r="AJ136" s="345">
        <v>106777157</v>
      </c>
      <c r="AK136" s="299">
        <v>2</v>
      </c>
      <c r="AL136" s="299" t="s">
        <v>162</v>
      </c>
      <c r="AM136" s="372" t="s">
        <v>81</v>
      </c>
      <c r="AN136" s="372" t="s">
        <v>239</v>
      </c>
      <c r="AO136" s="384" t="s">
        <v>240</v>
      </c>
      <c r="AP136" s="368"/>
      <c r="AQ136" s="368"/>
      <c r="AR136" s="377"/>
      <c r="AS136" s="141"/>
      <c r="AT136" s="105"/>
      <c r="AU136" s="105"/>
      <c r="AV136" s="143">
        <f t="shared" si="119"/>
        <v>106777157</v>
      </c>
      <c r="AW136" s="75"/>
      <c r="AX136" s="76">
        <f t="shared" si="5"/>
        <v>-106777157</v>
      </c>
    </row>
    <row r="137" spans="1:52" x14ac:dyDescent="0.2">
      <c r="A137" s="31"/>
      <c r="B137" s="110"/>
      <c r="C137" s="183"/>
      <c r="D137" s="135"/>
      <c r="E137" s="31"/>
      <c r="F137" s="31"/>
      <c r="G137" s="336"/>
      <c r="H137" s="244"/>
      <c r="I137" s="244"/>
      <c r="J137" s="337"/>
      <c r="K137" s="323"/>
      <c r="L137" s="323"/>
      <c r="M137" s="323"/>
      <c r="N137" s="323"/>
      <c r="O137" s="338"/>
      <c r="P137" s="338"/>
      <c r="Q137" s="338"/>
      <c r="R137" s="339"/>
      <c r="S137" s="339"/>
      <c r="T137" s="112"/>
      <c r="U137" s="112"/>
      <c r="V137" s="57">
        <f t="shared" si="260"/>
        <v>0</v>
      </c>
      <c r="W137" s="345"/>
      <c r="X137" s="299"/>
      <c r="Y137" s="373"/>
      <c r="Z137" s="373"/>
      <c r="AA137" s="394"/>
      <c r="AB137" s="394"/>
      <c r="AC137" s="101"/>
      <c r="AD137" s="138"/>
      <c r="AE137" s="101"/>
      <c r="AF137" s="138"/>
      <c r="AG137" s="109"/>
      <c r="AH137" s="109"/>
      <c r="AI137" s="15"/>
      <c r="AJ137" s="345">
        <v>1360373878</v>
      </c>
      <c r="AK137" s="299">
        <v>3</v>
      </c>
      <c r="AL137" s="299" t="s">
        <v>166</v>
      </c>
      <c r="AM137" s="372" t="s">
        <v>56</v>
      </c>
      <c r="AN137" s="372" t="s">
        <v>241</v>
      </c>
      <c r="AO137" s="373" t="s">
        <v>242</v>
      </c>
      <c r="AP137" s="368"/>
      <c r="AQ137" s="368"/>
      <c r="AR137" s="377"/>
      <c r="AS137" s="141"/>
      <c r="AT137" s="105"/>
      <c r="AU137" s="105"/>
      <c r="AV137" s="143">
        <f t="shared" si="119"/>
        <v>1360373878</v>
      </c>
      <c r="AW137" s="75"/>
      <c r="AX137" s="76">
        <f t="shared" si="5"/>
        <v>-1360373878</v>
      </c>
    </row>
    <row r="138" spans="1:52" x14ac:dyDescent="0.2">
      <c r="A138" s="31"/>
      <c r="B138" s="350"/>
      <c r="C138" s="351"/>
      <c r="D138" s="284"/>
      <c r="E138" s="121"/>
      <c r="F138" s="121"/>
      <c r="G138" s="352"/>
      <c r="H138" s="224"/>
      <c r="I138" s="224"/>
      <c r="J138" s="303">
        <f>SUM(J135:J137)</f>
        <v>5604489858</v>
      </c>
      <c r="K138" s="303">
        <f>SUM(K135:K137)</f>
        <v>836352041</v>
      </c>
      <c r="L138" s="124"/>
      <c r="M138" s="124"/>
      <c r="N138" s="124"/>
      <c r="O138" s="353"/>
      <c r="P138" s="353"/>
      <c r="Q138" s="288"/>
      <c r="R138" s="288"/>
      <c r="S138" s="303">
        <f t="shared" ref="S138" si="273">SUM(S135:S137)</f>
        <v>0</v>
      </c>
      <c r="T138" s="303">
        <f t="shared" ref="T138:U138" si="274">SUM(T135:T137)</f>
        <v>0</v>
      </c>
      <c r="U138" s="303">
        <f t="shared" si="274"/>
        <v>836352041</v>
      </c>
      <c r="V138" s="303">
        <f t="shared" ref="V138" si="275">SUM(V135:V137)</f>
        <v>0</v>
      </c>
      <c r="W138" s="303">
        <f t="shared" ref="W138" si="276">SUM(W135:W137)</f>
        <v>2273438623</v>
      </c>
      <c r="X138" s="287"/>
      <c r="Y138" s="355"/>
      <c r="Z138" s="131"/>
      <c r="AA138" s="131"/>
      <c r="AB138" s="131"/>
      <c r="AC138" s="131"/>
      <c r="AD138" s="131"/>
      <c r="AE138" s="131"/>
      <c r="AF138" s="226"/>
      <c r="AG138" s="303">
        <f t="shared" ref="AG138" si="277">SUM(AG135:AG137)</f>
        <v>0</v>
      </c>
      <c r="AH138" s="303">
        <f t="shared" ref="AH138" si="278">SUM(AH135:AH137)</f>
        <v>1133368955</v>
      </c>
      <c r="AI138" s="303">
        <f t="shared" ref="AI138" si="279">SUM(AI135:AI137)</f>
        <v>1140069668</v>
      </c>
      <c r="AJ138" s="303">
        <f t="shared" ref="AJ138" si="280">SUM(AJ135:AJ137)</f>
        <v>1485891020</v>
      </c>
      <c r="AK138" s="287"/>
      <c r="AL138" s="355"/>
      <c r="AM138" s="131"/>
      <c r="AN138" s="131"/>
      <c r="AO138" s="131"/>
      <c r="AP138" s="131"/>
      <c r="AQ138" s="131"/>
      <c r="AR138" s="131"/>
      <c r="AS138" s="226"/>
      <c r="AT138" s="303">
        <f t="shared" ref="AT138" si="281">SUM(AT135:AT137)</f>
        <v>0</v>
      </c>
      <c r="AU138" s="303">
        <f t="shared" ref="AU138" si="282">SUM(AU135:AU137)</f>
        <v>0</v>
      </c>
      <c r="AV138" s="303">
        <f t="shared" ref="AV138" si="283">SUM(AV135:AV137)</f>
        <v>1485891020</v>
      </c>
      <c r="AW138" s="333">
        <f>+K138+W138+AJ138</f>
        <v>4595681684</v>
      </c>
      <c r="AX138" s="303">
        <f t="shared" ref="AX138" si="284">SUM(AX135:AX137)</f>
        <v>4118598838</v>
      </c>
    </row>
    <row r="139" spans="1:52" ht="89.25" x14ac:dyDescent="0.2">
      <c r="A139" s="31">
        <v>31</v>
      </c>
      <c r="B139" s="31" t="s">
        <v>96</v>
      </c>
      <c r="C139" s="89">
        <v>7937</v>
      </c>
      <c r="D139" s="135">
        <v>148</v>
      </c>
      <c r="E139" s="31">
        <v>208425</v>
      </c>
      <c r="F139" s="31" t="s">
        <v>97</v>
      </c>
      <c r="G139" s="5">
        <v>9661</v>
      </c>
      <c r="H139" s="389" t="s">
        <v>243</v>
      </c>
      <c r="I139" s="92" t="s">
        <v>208</v>
      </c>
      <c r="J139" s="382">
        <v>20345530986</v>
      </c>
      <c r="K139" s="364">
        <v>173531975</v>
      </c>
      <c r="L139" s="261" t="s">
        <v>100</v>
      </c>
      <c r="M139" s="261" t="s">
        <v>55</v>
      </c>
      <c r="N139" s="261" t="s">
        <v>49</v>
      </c>
      <c r="O139" s="320">
        <v>17425</v>
      </c>
      <c r="P139" s="343">
        <v>630823</v>
      </c>
      <c r="Q139" s="343">
        <v>19434</v>
      </c>
      <c r="R139" s="365">
        <v>5000795221</v>
      </c>
      <c r="S139" s="321"/>
      <c r="T139" s="245"/>
      <c r="U139" s="245">
        <v>173531975</v>
      </c>
      <c r="V139" s="57">
        <f t="shared" si="260"/>
        <v>0</v>
      </c>
      <c r="W139" s="366">
        <v>166096532</v>
      </c>
      <c r="X139" s="299">
        <v>28</v>
      </c>
      <c r="Y139" s="367" t="s">
        <v>186</v>
      </c>
      <c r="Z139" s="367" t="s">
        <v>49</v>
      </c>
      <c r="AA139" s="367" t="s">
        <v>244</v>
      </c>
      <c r="AB139" s="384" t="s">
        <v>245</v>
      </c>
      <c r="AC139" s="101">
        <v>64</v>
      </c>
      <c r="AD139" s="138">
        <v>3000002417</v>
      </c>
      <c r="AE139" s="101">
        <v>58</v>
      </c>
      <c r="AF139" s="138">
        <v>6000002992</v>
      </c>
      <c r="AG139" s="109"/>
      <c r="AH139" s="15">
        <v>166096532</v>
      </c>
      <c r="AI139" s="15">
        <f t="shared" si="109"/>
        <v>0</v>
      </c>
      <c r="AJ139" s="366">
        <v>70519185</v>
      </c>
      <c r="AK139" s="299">
        <v>1</v>
      </c>
      <c r="AL139" s="367" t="s">
        <v>189</v>
      </c>
      <c r="AM139" s="367" t="s">
        <v>49</v>
      </c>
      <c r="AN139" s="367" t="s">
        <v>246</v>
      </c>
      <c r="AO139" s="384" t="s">
        <v>247</v>
      </c>
      <c r="AP139" s="368"/>
      <c r="AQ139" s="368"/>
      <c r="AR139" s="377"/>
      <c r="AS139" s="141"/>
      <c r="AT139" s="105"/>
      <c r="AU139" s="105"/>
      <c r="AV139" s="143">
        <f t="shared" si="119"/>
        <v>70519185</v>
      </c>
      <c r="AW139" s="75"/>
      <c r="AX139" s="76">
        <f t="shared" si="5"/>
        <v>20275011801</v>
      </c>
    </row>
    <row r="140" spans="1:52" x14ac:dyDescent="0.2">
      <c r="A140" s="31"/>
      <c r="B140" s="110"/>
      <c r="C140" s="183"/>
      <c r="D140" s="135"/>
      <c r="E140" s="31"/>
      <c r="F140" s="31"/>
      <c r="G140" s="336"/>
      <c r="H140" s="244"/>
      <c r="I140" s="244"/>
      <c r="J140" s="337"/>
      <c r="K140" s="364">
        <v>2973688256</v>
      </c>
      <c r="L140" s="261" t="s">
        <v>100</v>
      </c>
      <c r="M140" s="261" t="s">
        <v>55</v>
      </c>
      <c r="N140" s="261" t="s">
        <v>56</v>
      </c>
      <c r="O140" s="320">
        <v>17425</v>
      </c>
      <c r="P140" s="338">
        <v>630823</v>
      </c>
      <c r="Q140" s="343">
        <v>19434</v>
      </c>
      <c r="R140" s="339">
        <v>5000795221</v>
      </c>
      <c r="S140" s="321"/>
      <c r="T140" s="245"/>
      <c r="U140" s="245">
        <v>2973688256</v>
      </c>
      <c r="V140" s="57">
        <f t="shared" si="260"/>
        <v>0</v>
      </c>
      <c r="W140" s="366">
        <v>8387785602</v>
      </c>
      <c r="X140" s="299">
        <v>30</v>
      </c>
      <c r="Y140" s="372" t="s">
        <v>108</v>
      </c>
      <c r="Z140" s="367" t="s">
        <v>56</v>
      </c>
      <c r="AA140" s="367" t="s">
        <v>248</v>
      </c>
      <c r="AB140" s="384" t="s">
        <v>249</v>
      </c>
      <c r="AC140" s="101">
        <v>66</v>
      </c>
      <c r="AD140" s="138">
        <v>3000002419</v>
      </c>
      <c r="AE140" s="101">
        <v>61</v>
      </c>
      <c r="AF140" s="138">
        <v>6000003002</v>
      </c>
      <c r="AG140" s="109"/>
      <c r="AH140" s="15">
        <v>3980097276</v>
      </c>
      <c r="AI140" s="15">
        <f t="shared" si="109"/>
        <v>4407688326</v>
      </c>
      <c r="AJ140" s="366">
        <v>401805951</v>
      </c>
      <c r="AK140" s="299">
        <v>2</v>
      </c>
      <c r="AL140" s="299" t="s">
        <v>162</v>
      </c>
      <c r="AM140" s="372" t="s">
        <v>81</v>
      </c>
      <c r="AN140" s="372" t="s">
        <v>250</v>
      </c>
      <c r="AO140" s="384" t="s">
        <v>251</v>
      </c>
      <c r="AP140" s="368"/>
      <c r="AQ140" s="368"/>
      <c r="AR140" s="377"/>
      <c r="AS140" s="141"/>
      <c r="AT140" s="105"/>
      <c r="AU140" s="105"/>
      <c r="AV140" s="143">
        <f t="shared" si="119"/>
        <v>401805951</v>
      </c>
      <c r="AW140" s="75"/>
      <c r="AX140" s="76">
        <f t="shared" si="5"/>
        <v>-401805951</v>
      </c>
    </row>
    <row r="141" spans="1:52" x14ac:dyDescent="0.2">
      <c r="A141" s="31"/>
      <c r="B141" s="110"/>
      <c r="C141" s="183"/>
      <c r="D141" s="135"/>
      <c r="E141" s="31"/>
      <c r="F141" s="31"/>
      <c r="G141" s="336"/>
      <c r="H141" s="244"/>
      <c r="I141" s="244"/>
      <c r="J141" s="337"/>
      <c r="K141" s="323"/>
      <c r="L141" s="323"/>
      <c r="M141" s="323"/>
      <c r="N141" s="323"/>
      <c r="O141" s="338"/>
      <c r="P141" s="338"/>
      <c r="Q141" s="338"/>
      <c r="R141" s="339"/>
      <c r="S141" s="339"/>
      <c r="T141" s="112"/>
      <c r="U141" s="112"/>
      <c r="V141" s="57">
        <f t="shared" si="260"/>
        <v>0</v>
      </c>
      <c r="W141" s="345"/>
      <c r="X141" s="299"/>
      <c r="Y141" s="373"/>
      <c r="Z141" s="373"/>
      <c r="AA141" s="373"/>
      <c r="AB141" s="373"/>
      <c r="AC141" s="375"/>
      <c r="AD141" s="375"/>
      <c r="AE141" s="376"/>
      <c r="AF141" s="144"/>
      <c r="AG141" s="109"/>
      <c r="AH141" s="109"/>
      <c r="AI141" s="15"/>
      <c r="AJ141" s="366">
        <v>5120273836</v>
      </c>
      <c r="AK141" s="299">
        <v>3</v>
      </c>
      <c r="AL141" s="299" t="s">
        <v>166</v>
      </c>
      <c r="AM141" s="372" t="s">
        <v>56</v>
      </c>
      <c r="AN141" s="372" t="s">
        <v>102</v>
      </c>
      <c r="AO141" s="384" t="s">
        <v>252</v>
      </c>
      <c r="AP141" s="368"/>
      <c r="AQ141" s="368"/>
      <c r="AR141" s="377"/>
      <c r="AS141" s="141"/>
      <c r="AT141" s="105"/>
      <c r="AU141" s="105"/>
      <c r="AV141" s="143">
        <f t="shared" si="119"/>
        <v>5120273836</v>
      </c>
      <c r="AW141" s="75"/>
      <c r="AX141" s="76">
        <f t="shared" si="5"/>
        <v>-5120273836</v>
      </c>
    </row>
    <row r="142" spans="1:52" x14ac:dyDescent="0.2">
      <c r="A142" s="31"/>
      <c r="B142" s="350"/>
      <c r="C142" s="351"/>
      <c r="D142" s="284"/>
      <c r="E142" s="121"/>
      <c r="F142" s="121"/>
      <c r="G142" s="352"/>
      <c r="H142" s="224"/>
      <c r="I142" s="224"/>
      <c r="J142" s="303">
        <f>SUM(J139:J141)</f>
        <v>20345530986</v>
      </c>
      <c r="K142" s="303">
        <f>SUM(K139:K141)</f>
        <v>3147220231</v>
      </c>
      <c r="L142" s="124"/>
      <c r="M142" s="124"/>
      <c r="N142" s="124"/>
      <c r="O142" s="353"/>
      <c r="P142" s="353"/>
      <c r="Q142" s="288"/>
      <c r="R142" s="288"/>
      <c r="S142" s="303">
        <f t="shared" ref="S142" si="285">SUM(S139:S141)</f>
        <v>0</v>
      </c>
      <c r="T142" s="303">
        <f t="shared" ref="T142:U142" si="286">SUM(T139:T141)</f>
        <v>0</v>
      </c>
      <c r="U142" s="303">
        <f t="shared" si="286"/>
        <v>3147220231</v>
      </c>
      <c r="V142" s="303">
        <f t="shared" ref="V142" si="287">SUM(V139:V141)</f>
        <v>0</v>
      </c>
      <c r="W142" s="303">
        <f t="shared" ref="W142" si="288">SUM(W139:W141)</f>
        <v>8553882134</v>
      </c>
      <c r="X142" s="287"/>
      <c r="Y142" s="355"/>
      <c r="Z142" s="131"/>
      <c r="AA142" s="131"/>
      <c r="AB142" s="131"/>
      <c r="AC142" s="131"/>
      <c r="AD142" s="131"/>
      <c r="AE142" s="131"/>
      <c r="AF142" s="226"/>
      <c r="AG142" s="303">
        <f t="shared" ref="AG142" si="289">SUM(AG139:AG141)</f>
        <v>0</v>
      </c>
      <c r="AH142" s="303">
        <f>SUM(AH139:AH141)</f>
        <v>4146193808</v>
      </c>
      <c r="AI142" s="303">
        <f t="shared" ref="AI142" si="290">SUM(AI139:AI141)</f>
        <v>4407688326</v>
      </c>
      <c r="AJ142" s="303">
        <f t="shared" ref="AJ142" si="291">SUM(AJ139:AJ141)</f>
        <v>5592598972</v>
      </c>
      <c r="AK142" s="287"/>
      <c r="AL142" s="355"/>
      <c r="AM142" s="131"/>
      <c r="AN142" s="131"/>
      <c r="AO142" s="131"/>
      <c r="AP142" s="131"/>
      <c r="AQ142" s="131"/>
      <c r="AR142" s="131"/>
      <c r="AS142" s="226"/>
      <c r="AT142" s="303">
        <f t="shared" ref="AT142" si="292">SUM(AT139:AT141)</f>
        <v>0</v>
      </c>
      <c r="AU142" s="303">
        <f t="shared" ref="AU142" si="293">SUM(AU139:AU141)</f>
        <v>0</v>
      </c>
      <c r="AV142" s="303">
        <f t="shared" ref="AV142" si="294">SUM(AV139:AV141)</f>
        <v>5592598972</v>
      </c>
      <c r="AW142" s="333">
        <f>+K142+W142+AJ142</f>
        <v>17293701337</v>
      </c>
      <c r="AX142" s="303">
        <f t="shared" ref="AX142" si="295">SUM(AX139:AX141)</f>
        <v>14752932014</v>
      </c>
    </row>
    <row r="143" spans="1:52" x14ac:dyDescent="0.2">
      <c r="A143" s="31"/>
      <c r="B143" s="79"/>
      <c r="C143" s="79"/>
      <c r="D143" s="80"/>
      <c r="E143" s="81"/>
      <c r="F143" s="81"/>
      <c r="G143" s="359"/>
      <c r="H143" s="359" t="s">
        <v>253</v>
      </c>
      <c r="I143" s="359"/>
      <c r="J143" s="361">
        <f>+J142+J138+J134+J130+J126+J122+J118+J114+J110+J106+J102+J98+J94+J90+J86+J82</f>
        <v>167241829125</v>
      </c>
      <c r="K143" s="361">
        <f>+K142+K138+K134+K130+K126+K122+K118+K114+K110+K106+K102+K98+K94+K90+K86+K82</f>
        <v>24800000000</v>
      </c>
      <c r="L143" s="359"/>
      <c r="M143" s="359"/>
      <c r="N143" s="359"/>
      <c r="O143" s="359"/>
      <c r="P143" s="359"/>
      <c r="Q143" s="359"/>
      <c r="R143" s="359"/>
      <c r="S143" s="361">
        <f t="shared" ref="S143:W143" si="296">+S142+S138+S134+S130+S126+S122+S118+S114+S110+S106+S102+S98+S94+S90+S86+S82</f>
        <v>0</v>
      </c>
      <c r="T143" s="361">
        <f t="shared" si="296"/>
        <v>0</v>
      </c>
      <c r="U143" s="361">
        <f t="shared" si="296"/>
        <v>24800000000</v>
      </c>
      <c r="V143" s="361">
        <f t="shared" si="296"/>
        <v>0</v>
      </c>
      <c r="W143" s="361">
        <f t="shared" si="296"/>
        <v>69307208285</v>
      </c>
      <c r="X143" s="359"/>
      <c r="Y143" s="359"/>
      <c r="Z143" s="359"/>
      <c r="AA143" s="359"/>
      <c r="AB143" s="359"/>
      <c r="AC143" s="359"/>
      <c r="AD143" s="359"/>
      <c r="AE143" s="359"/>
      <c r="AF143" s="359"/>
      <c r="AG143" s="361">
        <f t="shared" ref="AG143" si="297">+AG142+AG138+AG134+AG130+AG126+AG122+AG118+AG114+AG110+AG106+AG102+AG98+AG94+AG90+AG86+AG82</f>
        <v>0</v>
      </c>
      <c r="AH143" s="361">
        <f>+AH142+AH138+AH134+AH130+AH126+AH122+AH118+AH114+AH110+AH106+AH102+AH98+AH94+AH90+AH86+AH82</f>
        <v>38482733205</v>
      </c>
      <c r="AI143" s="361">
        <f t="shared" ref="AI143" si="298">+AI142+AI138+AI134+AI130+AI126+AI122+AI118+AI114+AI110+AI106+AI102+AI98+AI94+AI90+AI86+AI82</f>
        <v>30824475080</v>
      </c>
      <c r="AJ143" s="361">
        <f t="shared" ref="AJ143" si="299">+AJ142+AJ138+AJ134+AJ130+AJ126+AJ122+AJ118+AJ114+AJ110+AJ106+AJ102+AJ98+AJ94+AJ90+AJ86+AJ82</f>
        <v>44960290040</v>
      </c>
      <c r="AK143" s="359"/>
      <c r="AL143" s="359"/>
      <c r="AM143" s="359"/>
      <c r="AN143" s="359"/>
      <c r="AO143" s="359"/>
      <c r="AP143" s="359"/>
      <c r="AQ143" s="359"/>
      <c r="AR143" s="359"/>
      <c r="AS143" s="359"/>
      <c r="AT143" s="361">
        <f t="shared" ref="AT143" si="300">+AT142+AT138+AT134+AT130+AT126+AT122+AT118+AT114+AT110+AT106+AT102+AT98+AT94+AT90+AT86+AT82</f>
        <v>0</v>
      </c>
      <c r="AU143" s="361">
        <f t="shared" ref="AU143" si="301">+AU142+AU138+AU134+AU130+AU126+AU122+AU118+AU114+AU110+AU106+AU102+AU98+AU94+AU90+AU86+AU82</f>
        <v>0</v>
      </c>
      <c r="AV143" s="361">
        <f t="shared" ref="AV143" si="302">+AV142+AV138+AV134+AV130+AV126+AV122+AV118+AV114+AV110+AV106+AV102+AV98+AV94+AV90+AV86+AV82</f>
        <v>44960290040</v>
      </c>
      <c r="AW143" s="361">
        <f t="shared" ref="AW143" si="303">+AW142+AW138+AW134+AW130+AW126+AW122+AW118+AW114+AW110+AW106+AW102+AW98+AW94+AW90+AW86+AW82</f>
        <v>139067498325</v>
      </c>
      <c r="AX143" s="361">
        <f t="shared" ref="AX143" si="304">+AX142+AX138+AX134+AX130+AX126+AX122+AX118+AX114+AX110+AX106+AX102+AX98+AX94+AX90+AX86+AX82</f>
        <v>122281539085</v>
      </c>
      <c r="AY143" s="361">
        <f t="shared" ref="AY143" si="305">+AY142+AY138+AY134+AY130+AY126+AY122+AY118+AY114+AY110+AY106+AY102+AY98+AY94+AY90+AY86+AY82</f>
        <v>0</v>
      </c>
      <c r="AZ143" s="361">
        <f t="shared" ref="AZ143" si="306">+AZ142+AZ138+AZ134+AZ130+AZ126+AZ122+AZ118+AZ114+AZ110+AZ106+AZ102+AZ98+AZ94+AZ90+AZ86+AZ82</f>
        <v>0</v>
      </c>
    </row>
    <row r="144" spans="1:52" ht="38.25" x14ac:dyDescent="0.2">
      <c r="A144" s="31">
        <v>32</v>
      </c>
      <c r="B144" s="31" t="s">
        <v>254</v>
      </c>
      <c r="C144" s="89">
        <v>7946</v>
      </c>
      <c r="D144" s="135">
        <v>133</v>
      </c>
      <c r="E144" s="31">
        <v>203915</v>
      </c>
      <c r="F144" s="31" t="s">
        <v>42</v>
      </c>
      <c r="G144" s="5">
        <v>9474</v>
      </c>
      <c r="H144" s="9" t="s">
        <v>255</v>
      </c>
      <c r="I144" s="54" t="s">
        <v>256</v>
      </c>
      <c r="J144" s="260">
        <v>12004248216</v>
      </c>
      <c r="K144" s="364">
        <v>1501995404</v>
      </c>
      <c r="L144" s="364" t="s">
        <v>257</v>
      </c>
      <c r="M144" s="364" t="s">
        <v>258</v>
      </c>
      <c r="N144" s="364" t="s">
        <v>49</v>
      </c>
      <c r="O144" s="343">
        <v>12262</v>
      </c>
      <c r="P144" s="343">
        <v>600882</v>
      </c>
      <c r="Q144" s="343">
        <v>18149</v>
      </c>
      <c r="R144" s="343">
        <v>5000780976</v>
      </c>
      <c r="S144" s="321"/>
      <c r="T144" s="245">
        <v>693022586</v>
      </c>
      <c r="U144" s="245">
        <v>808972818</v>
      </c>
      <c r="V144" s="57">
        <f t="shared" ref="V144:V145" si="307">+K144-S144-T144-U144</f>
        <v>0</v>
      </c>
      <c r="W144" s="299">
        <v>9858205833</v>
      </c>
      <c r="X144" s="299">
        <v>26</v>
      </c>
      <c r="Y144" s="100" t="s">
        <v>259</v>
      </c>
      <c r="Z144" s="367" t="s">
        <v>49</v>
      </c>
      <c r="AA144" s="367" t="s">
        <v>215</v>
      </c>
      <c r="AB144" s="100" t="s">
        <v>260</v>
      </c>
      <c r="AC144" s="101" t="s">
        <v>261</v>
      </c>
      <c r="AD144" s="138" t="s">
        <v>262</v>
      </c>
      <c r="AE144" s="101">
        <v>66</v>
      </c>
      <c r="AF144" s="138">
        <v>6000003076</v>
      </c>
      <c r="AG144" s="109"/>
      <c r="AH144" s="15">
        <v>9858205833</v>
      </c>
      <c r="AI144" s="15">
        <f t="shared" ref="AI144:AI157" si="308">+W144-AG144-AH144</f>
        <v>0</v>
      </c>
      <c r="AJ144" s="345"/>
      <c r="AK144" s="299"/>
      <c r="AL144" s="373"/>
      <c r="AM144" s="373"/>
      <c r="AN144" s="373"/>
      <c r="AO144" s="373"/>
      <c r="AP144" s="368"/>
      <c r="AQ144" s="368"/>
      <c r="AR144" s="105"/>
      <c r="AS144" s="141"/>
      <c r="AT144" s="105"/>
      <c r="AU144" s="147"/>
      <c r="AV144" s="143">
        <f>+AJ144-AT144-AU144</f>
        <v>0</v>
      </c>
      <c r="AW144" s="75"/>
      <c r="AX144" s="76">
        <f t="shared" si="5"/>
        <v>12004248216</v>
      </c>
    </row>
    <row r="145" spans="1:83" x14ac:dyDescent="0.2">
      <c r="A145" s="31"/>
      <c r="B145" s="110"/>
      <c r="C145" s="183"/>
      <c r="D145" s="135"/>
      <c r="E145" s="31"/>
      <c r="F145" s="31"/>
      <c r="G145" s="336"/>
      <c r="H145" s="244"/>
      <c r="I145" s="244"/>
      <c r="J145" s="337"/>
      <c r="K145" s="323">
        <v>85278381</v>
      </c>
      <c r="L145" s="364" t="s">
        <v>257</v>
      </c>
      <c r="M145" s="364" t="s">
        <v>258</v>
      </c>
      <c r="N145" s="323" t="s">
        <v>81</v>
      </c>
      <c r="O145" s="338">
        <v>12262</v>
      </c>
      <c r="P145" s="338">
        <v>600882</v>
      </c>
      <c r="Q145" s="343">
        <v>18149</v>
      </c>
      <c r="R145" s="343">
        <v>5000780976</v>
      </c>
      <c r="S145" s="321"/>
      <c r="T145" s="245">
        <v>36379558</v>
      </c>
      <c r="U145" s="245">
        <v>48898823</v>
      </c>
      <c r="V145" s="57">
        <f t="shared" si="307"/>
        <v>0</v>
      </c>
      <c r="W145" s="299">
        <v>558768598</v>
      </c>
      <c r="X145" s="299">
        <v>27</v>
      </c>
      <c r="Y145" s="100">
        <v>4000003805</v>
      </c>
      <c r="Z145" s="299" t="s">
        <v>81</v>
      </c>
      <c r="AA145" s="299">
        <v>30</v>
      </c>
      <c r="AB145" s="100">
        <v>7000004678</v>
      </c>
      <c r="AC145" s="101">
        <v>68</v>
      </c>
      <c r="AD145" s="138">
        <v>3000002433</v>
      </c>
      <c r="AE145" s="101">
        <v>27</v>
      </c>
      <c r="AF145" s="138">
        <v>6000002933</v>
      </c>
      <c r="AG145" s="109"/>
      <c r="AH145" s="194">
        <v>558768598</v>
      </c>
      <c r="AI145" s="15">
        <f t="shared" si="308"/>
        <v>0</v>
      </c>
      <c r="AJ145" s="345"/>
      <c r="AK145" s="299"/>
      <c r="AL145" s="345"/>
      <c r="AM145" s="345"/>
      <c r="AN145" s="345"/>
      <c r="AO145" s="345"/>
      <c r="AP145" s="105"/>
      <c r="AQ145" s="105"/>
      <c r="AR145" s="105"/>
      <c r="AS145" s="141"/>
      <c r="AT145" s="105"/>
      <c r="AU145" s="147"/>
      <c r="AV145" s="143">
        <f>+AJ145-AT145-AU145</f>
        <v>0</v>
      </c>
      <c r="AW145" s="75"/>
      <c r="AX145" s="76">
        <f t="shared" si="5"/>
        <v>0</v>
      </c>
    </row>
    <row r="146" spans="1:83" x14ac:dyDescent="0.2">
      <c r="A146" s="31"/>
      <c r="B146" s="350"/>
      <c r="C146" s="351"/>
      <c r="D146" s="284"/>
      <c r="E146" s="121"/>
      <c r="F146" s="121"/>
      <c r="G146" s="352"/>
      <c r="H146" s="224"/>
      <c r="I146" s="224"/>
      <c r="J146" s="303">
        <f t="shared" ref="J146:K146" si="309">SUM(J144:J145)</f>
        <v>12004248216</v>
      </c>
      <c r="K146" s="303">
        <f t="shared" si="309"/>
        <v>1587273785</v>
      </c>
      <c r="L146" s="124"/>
      <c r="M146" s="124"/>
      <c r="N146" s="124"/>
      <c r="O146" s="353"/>
      <c r="P146" s="353"/>
      <c r="Q146" s="288"/>
      <c r="R146" s="288"/>
      <c r="S146" s="303">
        <f t="shared" ref="S146:V146" si="310">SUM(S144:S145)</f>
        <v>0</v>
      </c>
      <c r="T146" s="303">
        <f t="shared" si="310"/>
        <v>729402144</v>
      </c>
      <c r="U146" s="303">
        <f t="shared" si="310"/>
        <v>857871641</v>
      </c>
      <c r="V146" s="354">
        <f t="shared" si="310"/>
        <v>0</v>
      </c>
      <c r="W146" s="124">
        <f>SUM(W144:W145)</f>
        <v>10416974431</v>
      </c>
      <c r="X146" s="287"/>
      <c r="Y146" s="355"/>
      <c r="Z146" s="131"/>
      <c r="AA146" s="131"/>
      <c r="AB146" s="131"/>
      <c r="AC146" s="131"/>
      <c r="AD146" s="131"/>
      <c r="AE146" s="131"/>
      <c r="AF146" s="226"/>
      <c r="AG146" s="356">
        <f t="shared" ref="AG146:AI146" si="311">SUM(AG144:AG145)</f>
        <v>0</v>
      </c>
      <c r="AH146" s="356">
        <f t="shared" si="311"/>
        <v>10416974431</v>
      </c>
      <c r="AI146" s="356">
        <f t="shared" si="311"/>
        <v>0</v>
      </c>
      <c r="AJ146" s="124"/>
      <c r="AK146" s="287"/>
      <c r="AL146" s="355"/>
      <c r="AM146" s="131"/>
      <c r="AN146" s="131"/>
      <c r="AO146" s="131"/>
      <c r="AP146" s="131"/>
      <c r="AQ146" s="131"/>
      <c r="AR146" s="131"/>
      <c r="AS146" s="226"/>
      <c r="AT146" s="131">
        <f t="shared" ref="AT146:AU146" si="312">SUM(AT144:AT145)</f>
        <v>0</v>
      </c>
      <c r="AU146" s="131">
        <f t="shared" si="312"/>
        <v>0</v>
      </c>
      <c r="AV146" s="131">
        <f>SUM(AV144:AV145)</f>
        <v>0</v>
      </c>
      <c r="AW146" s="395"/>
      <c r="AX146" s="131">
        <f>SUM(AX144:AX145)</f>
        <v>12004248216</v>
      </c>
    </row>
    <row r="147" spans="1:83" ht="38.25" x14ac:dyDescent="0.2">
      <c r="A147" s="31">
        <v>33</v>
      </c>
      <c r="B147" s="31" t="s">
        <v>254</v>
      </c>
      <c r="C147" s="195">
        <v>7946</v>
      </c>
      <c r="D147" s="135">
        <v>133</v>
      </c>
      <c r="E147" s="31">
        <v>203918</v>
      </c>
      <c r="F147" s="31" t="s">
        <v>42</v>
      </c>
      <c r="G147" s="5">
        <v>9475</v>
      </c>
      <c r="H147" s="9" t="s">
        <v>263</v>
      </c>
      <c r="I147" s="54" t="s">
        <v>256</v>
      </c>
      <c r="J147" s="260">
        <v>12589848336</v>
      </c>
      <c r="K147" s="364">
        <v>1650673753</v>
      </c>
      <c r="L147" s="364" t="s">
        <v>257</v>
      </c>
      <c r="M147" s="364" t="s">
        <v>258</v>
      </c>
      <c r="N147" s="364" t="s">
        <v>49</v>
      </c>
      <c r="O147" s="320">
        <v>12262</v>
      </c>
      <c r="P147" s="320">
        <v>600882</v>
      </c>
      <c r="Q147" s="343">
        <v>18150</v>
      </c>
      <c r="R147" s="343">
        <v>5000780982</v>
      </c>
      <c r="S147" s="321"/>
      <c r="T147" s="245">
        <v>730921449</v>
      </c>
      <c r="U147" s="245">
        <v>919752304</v>
      </c>
      <c r="V147" s="57">
        <f t="shared" ref="V147:V151" si="313">+K147-S147-T147-U147</f>
        <v>0</v>
      </c>
      <c r="W147" s="299">
        <v>10267604398</v>
      </c>
      <c r="X147" s="299">
        <v>26</v>
      </c>
      <c r="Y147" s="100" t="s">
        <v>259</v>
      </c>
      <c r="Z147" s="367" t="s">
        <v>49</v>
      </c>
      <c r="AA147" s="367" t="s">
        <v>228</v>
      </c>
      <c r="AB147" s="100" t="s">
        <v>264</v>
      </c>
      <c r="AC147" s="101" t="s">
        <v>167</v>
      </c>
      <c r="AD147" s="138" t="s">
        <v>265</v>
      </c>
      <c r="AE147" s="101" t="s">
        <v>215</v>
      </c>
      <c r="AF147" s="138">
        <v>6000002935</v>
      </c>
      <c r="AG147" s="109"/>
      <c r="AH147" s="15">
        <v>10267604398</v>
      </c>
      <c r="AI147" s="15">
        <f t="shared" si="308"/>
        <v>0</v>
      </c>
      <c r="AJ147" s="345"/>
      <c r="AK147" s="299"/>
      <c r="AL147" s="373"/>
      <c r="AM147" s="373"/>
      <c r="AN147" s="373"/>
      <c r="AO147" s="373"/>
      <c r="AP147" s="368"/>
      <c r="AQ147" s="368"/>
      <c r="AR147" s="368"/>
      <c r="AS147" s="141"/>
      <c r="AT147" s="105"/>
      <c r="AU147" s="147"/>
      <c r="AV147" s="143">
        <f>+AJ147-AT147-AU147</f>
        <v>0</v>
      </c>
      <c r="AW147" s="75"/>
      <c r="AX147" s="76">
        <f t="shared" si="5"/>
        <v>12589848336</v>
      </c>
    </row>
    <row r="148" spans="1:83" s="399" customFormat="1" x14ac:dyDescent="0.2">
      <c r="A148" s="31"/>
      <c r="B148" s="110"/>
      <c r="C148" s="396"/>
      <c r="D148" s="135"/>
      <c r="E148" s="31"/>
      <c r="F148" s="31"/>
      <c r="G148" s="336"/>
      <c r="H148" s="244"/>
      <c r="I148" s="244"/>
      <c r="J148" s="337"/>
      <c r="K148" s="323">
        <v>92610891</v>
      </c>
      <c r="L148" s="364" t="s">
        <v>257</v>
      </c>
      <c r="M148" s="323" t="s">
        <v>258</v>
      </c>
      <c r="N148" s="323" t="s">
        <v>81</v>
      </c>
      <c r="O148" s="338">
        <v>12262</v>
      </c>
      <c r="P148" s="338">
        <v>600882</v>
      </c>
      <c r="Q148" s="339">
        <v>18150</v>
      </c>
      <c r="R148" s="339">
        <v>5000780982</v>
      </c>
      <c r="S148" s="321"/>
      <c r="T148" s="245">
        <v>36618480</v>
      </c>
      <c r="U148" s="245">
        <v>55992411</v>
      </c>
      <c r="V148" s="57">
        <f t="shared" si="313"/>
        <v>0</v>
      </c>
      <c r="W148" s="345">
        <v>578959294</v>
      </c>
      <c r="X148" s="299">
        <v>27</v>
      </c>
      <c r="Y148" s="100">
        <v>4000003805</v>
      </c>
      <c r="Z148" s="299" t="s">
        <v>81</v>
      </c>
      <c r="AA148" s="299">
        <v>32</v>
      </c>
      <c r="AB148" s="100">
        <v>7000004680</v>
      </c>
      <c r="AC148" s="101">
        <v>18</v>
      </c>
      <c r="AD148" s="138">
        <v>3000002348</v>
      </c>
      <c r="AE148" s="101">
        <v>31</v>
      </c>
      <c r="AF148" s="138">
        <v>6000002937</v>
      </c>
      <c r="AG148" s="109"/>
      <c r="AH148" s="397">
        <v>560151453</v>
      </c>
      <c r="AI148" s="15">
        <f t="shared" si="308"/>
        <v>18807841</v>
      </c>
      <c r="AJ148" s="345"/>
      <c r="AK148" s="299"/>
      <c r="AL148" s="345"/>
      <c r="AM148" s="345"/>
      <c r="AN148" s="345"/>
      <c r="AO148" s="345"/>
      <c r="AP148" s="105"/>
      <c r="AQ148" s="105"/>
      <c r="AR148" s="105"/>
      <c r="AS148" s="141"/>
      <c r="AT148" s="105"/>
      <c r="AU148" s="398"/>
      <c r="AV148" s="143">
        <f>+AJ148-AT148-AU148</f>
        <v>0</v>
      </c>
      <c r="AW148" s="75"/>
      <c r="AX148" s="76">
        <f t="shared" si="5"/>
        <v>0</v>
      </c>
      <c r="AY148" s="20"/>
      <c r="AZ148" s="11"/>
      <c r="BA148" s="11"/>
      <c r="BB148" s="11"/>
      <c r="BC148" s="11"/>
      <c r="BD148" s="11"/>
      <c r="BE148" s="11"/>
      <c r="BF148" s="11"/>
      <c r="BG148" s="11"/>
      <c r="BH148" s="11"/>
      <c r="BI148" s="11"/>
      <c r="BJ148" s="11"/>
      <c r="BK148" s="11"/>
      <c r="BL148" s="11"/>
      <c r="BM148" s="11"/>
      <c r="BN148" s="11"/>
      <c r="BO148" s="11"/>
      <c r="BP148" s="11"/>
      <c r="BQ148" s="11"/>
      <c r="BR148" s="11"/>
      <c r="BS148" s="11"/>
      <c r="BT148" s="11"/>
      <c r="BU148" s="11"/>
      <c r="BV148" s="11"/>
      <c r="BW148" s="11"/>
      <c r="BX148" s="11"/>
      <c r="BY148" s="11"/>
      <c r="BZ148" s="11"/>
      <c r="CA148" s="11"/>
      <c r="CB148" s="11"/>
      <c r="CC148" s="11"/>
      <c r="CD148" s="11"/>
      <c r="CE148" s="11"/>
    </row>
    <row r="149" spans="1:83" x14ac:dyDescent="0.2">
      <c r="A149" s="31"/>
      <c r="B149" s="350"/>
      <c r="C149" s="351"/>
      <c r="D149" s="284"/>
      <c r="E149" s="121"/>
      <c r="F149" s="121"/>
      <c r="G149" s="352"/>
      <c r="H149" s="224"/>
      <c r="I149" s="224"/>
      <c r="J149" s="303">
        <f t="shared" ref="J149:K149" si="314">SUM(J147:J148)</f>
        <v>12589848336</v>
      </c>
      <c r="K149" s="303">
        <f t="shared" si="314"/>
        <v>1743284644</v>
      </c>
      <c r="L149" s="124"/>
      <c r="M149" s="124"/>
      <c r="N149" s="124"/>
      <c r="O149" s="353"/>
      <c r="P149" s="353"/>
      <c r="Q149" s="288"/>
      <c r="R149" s="288"/>
      <c r="S149" s="303">
        <f t="shared" ref="S149:V149" si="315">SUM(S147:S148)</f>
        <v>0</v>
      </c>
      <c r="T149" s="303">
        <f t="shared" si="315"/>
        <v>767539929</v>
      </c>
      <c r="U149" s="303">
        <f t="shared" si="315"/>
        <v>975744715</v>
      </c>
      <c r="V149" s="354">
        <f t="shared" si="315"/>
        <v>0</v>
      </c>
      <c r="W149" s="124">
        <f>SUM(W147:W148)</f>
        <v>10846563692</v>
      </c>
      <c r="X149" s="287"/>
      <c r="Y149" s="355"/>
      <c r="Z149" s="131"/>
      <c r="AA149" s="131"/>
      <c r="AB149" s="131"/>
      <c r="AC149" s="131"/>
      <c r="AD149" s="131"/>
      <c r="AE149" s="131"/>
      <c r="AF149" s="226"/>
      <c r="AG149" s="356">
        <f t="shared" ref="AG149:AI149" si="316">SUM(AG147:AG148)</f>
        <v>0</v>
      </c>
      <c r="AH149" s="356">
        <f t="shared" si="316"/>
        <v>10827755851</v>
      </c>
      <c r="AI149" s="356">
        <f t="shared" si="316"/>
        <v>18807841</v>
      </c>
      <c r="AJ149" s="124"/>
      <c r="AK149" s="287"/>
      <c r="AL149" s="355"/>
      <c r="AM149" s="131"/>
      <c r="AN149" s="131"/>
      <c r="AO149" s="131"/>
      <c r="AP149" s="131"/>
      <c r="AQ149" s="131"/>
      <c r="AR149" s="131"/>
      <c r="AS149" s="226"/>
      <c r="AT149" s="131">
        <f t="shared" ref="AT149:AU149" si="317">SUM(AT147:AT148)</f>
        <v>0</v>
      </c>
      <c r="AU149" s="131">
        <f t="shared" si="317"/>
        <v>0</v>
      </c>
      <c r="AV149" s="131">
        <f>SUM(AV147:AV148)</f>
        <v>0</v>
      </c>
      <c r="AW149" s="395"/>
      <c r="AX149" s="131">
        <f>SUM(AX147:AX148)</f>
        <v>12589848336</v>
      </c>
    </row>
    <row r="150" spans="1:83" ht="38.25" x14ac:dyDescent="0.2">
      <c r="A150" s="31">
        <v>34</v>
      </c>
      <c r="B150" s="31" t="s">
        <v>254</v>
      </c>
      <c r="C150" s="195">
        <v>7946</v>
      </c>
      <c r="D150" s="135">
        <v>133</v>
      </c>
      <c r="E150" s="31">
        <v>203920</v>
      </c>
      <c r="F150" s="31" t="s">
        <v>42</v>
      </c>
      <c r="G150" s="5">
        <v>9478</v>
      </c>
      <c r="H150" s="9" t="s">
        <v>266</v>
      </c>
      <c r="I150" s="54" t="s">
        <v>267</v>
      </c>
      <c r="J150" s="260">
        <v>10693242321</v>
      </c>
      <c r="K150" s="364">
        <v>1440402795</v>
      </c>
      <c r="L150" s="364" t="s">
        <v>268</v>
      </c>
      <c r="M150" s="364" t="s">
        <v>258</v>
      </c>
      <c r="N150" s="364" t="s">
        <v>49</v>
      </c>
      <c r="O150" s="320">
        <v>12262</v>
      </c>
      <c r="P150" s="320">
        <v>600882</v>
      </c>
      <c r="Q150" s="343">
        <v>18151</v>
      </c>
      <c r="R150" s="343">
        <v>5000780984</v>
      </c>
      <c r="S150" s="245"/>
      <c r="T150" s="245">
        <v>617998255</v>
      </c>
      <c r="U150" s="245">
        <v>822404540</v>
      </c>
      <c r="V150" s="57">
        <f t="shared" si="313"/>
        <v>0</v>
      </c>
      <c r="W150" s="299">
        <v>8670409820</v>
      </c>
      <c r="X150" s="299">
        <v>26</v>
      </c>
      <c r="Y150" s="100" t="s">
        <v>259</v>
      </c>
      <c r="Z150" s="367" t="s">
        <v>49</v>
      </c>
      <c r="AA150" s="299">
        <v>33</v>
      </c>
      <c r="AB150" s="100">
        <v>7000004681</v>
      </c>
      <c r="AC150" s="101">
        <v>20</v>
      </c>
      <c r="AD150" s="138">
        <v>3000002351</v>
      </c>
      <c r="AE150" s="101">
        <v>35</v>
      </c>
      <c r="AF150" s="138">
        <v>6000002941</v>
      </c>
      <c r="AG150" s="400"/>
      <c r="AH150" s="15">
        <v>8670409820</v>
      </c>
      <c r="AI150" s="15">
        <f t="shared" si="308"/>
        <v>0</v>
      </c>
      <c r="AJ150" s="189"/>
      <c r="AK150" s="137"/>
      <c r="AL150" s="100"/>
      <c r="AM150" s="345"/>
      <c r="AN150" s="345"/>
      <c r="AO150" s="345"/>
      <c r="AP150" s="368"/>
      <c r="AQ150" s="368"/>
      <c r="AR150" s="368"/>
      <c r="AS150" s="368"/>
      <c r="AT150" s="368"/>
      <c r="AU150" s="368"/>
      <c r="AV150" s="143">
        <f>+AJ150-AT150-AU150</f>
        <v>0</v>
      </c>
      <c r="AW150" s="75"/>
      <c r="AX150" s="76">
        <f t="shared" si="5"/>
        <v>10693242321</v>
      </c>
    </row>
    <row r="151" spans="1:83" x14ac:dyDescent="0.2">
      <c r="A151" s="31"/>
      <c r="B151" s="401"/>
      <c r="C151" s="402"/>
      <c r="D151" s="135"/>
      <c r="E151" s="31"/>
      <c r="F151" s="31"/>
      <c r="G151" s="336"/>
      <c r="H151" s="244"/>
      <c r="I151" s="244"/>
      <c r="J151" s="337"/>
      <c r="K151" s="403">
        <v>82240763</v>
      </c>
      <c r="L151" s="112" t="s">
        <v>268</v>
      </c>
      <c r="M151" s="364" t="s">
        <v>258</v>
      </c>
      <c r="N151" s="364" t="s">
        <v>81</v>
      </c>
      <c r="O151" s="320">
        <v>12262</v>
      </c>
      <c r="P151" s="320">
        <v>600882</v>
      </c>
      <c r="Q151" s="343">
        <v>18151</v>
      </c>
      <c r="R151" s="343">
        <v>5000780984</v>
      </c>
      <c r="S151" s="245"/>
      <c r="T151" s="245">
        <v>24411903</v>
      </c>
      <c r="U151" s="245">
        <v>57828860</v>
      </c>
      <c r="V151" s="57">
        <f t="shared" si="313"/>
        <v>0</v>
      </c>
      <c r="W151" s="189">
        <v>500188943</v>
      </c>
      <c r="X151" s="299">
        <v>27</v>
      </c>
      <c r="Y151" s="100">
        <v>4000003805</v>
      </c>
      <c r="Z151" s="299" t="s">
        <v>81</v>
      </c>
      <c r="AA151" s="299">
        <v>34</v>
      </c>
      <c r="AB151" s="100">
        <v>7000004682</v>
      </c>
      <c r="AC151" s="101">
        <v>19</v>
      </c>
      <c r="AD151" s="138">
        <v>3000002349</v>
      </c>
      <c r="AE151" s="101">
        <v>37</v>
      </c>
      <c r="AF151" s="138">
        <v>6000002943</v>
      </c>
      <c r="AG151" s="194"/>
      <c r="AH151" s="194">
        <v>434318522</v>
      </c>
      <c r="AI151" s="15">
        <f t="shared" si="308"/>
        <v>65870421</v>
      </c>
      <c r="AJ151" s="404"/>
      <c r="AK151" s="137"/>
      <c r="AL151" s="100"/>
      <c r="AM151" s="345"/>
      <c r="AN151" s="345"/>
      <c r="AO151" s="345"/>
      <c r="AP151" s="368"/>
      <c r="AQ151" s="368"/>
      <c r="AR151" s="368"/>
      <c r="AS151" s="368"/>
      <c r="AT151" s="368"/>
      <c r="AU151" s="368"/>
      <c r="AV151" s="143">
        <f>+AJ151-AT151-AU151</f>
        <v>0</v>
      </c>
      <c r="AW151" s="75"/>
      <c r="AX151" s="76">
        <f t="shared" si="5"/>
        <v>0</v>
      </c>
    </row>
    <row r="152" spans="1:83" x14ac:dyDescent="0.2">
      <c r="A152" s="31"/>
      <c r="B152" s="350"/>
      <c r="C152" s="351"/>
      <c r="D152" s="284"/>
      <c r="E152" s="121"/>
      <c r="F152" s="121"/>
      <c r="G152" s="224"/>
      <c r="H152" s="224"/>
      <c r="I152" s="224"/>
      <c r="J152" s="303">
        <f t="shared" ref="J152:K152" si="318">SUM(J150:J151)</f>
        <v>10693242321</v>
      </c>
      <c r="K152" s="303">
        <f t="shared" si="318"/>
        <v>1522643558</v>
      </c>
      <c r="L152" s="124"/>
      <c r="M152" s="124"/>
      <c r="N152" s="124"/>
      <c r="O152" s="353"/>
      <c r="P152" s="353"/>
      <c r="Q152" s="288"/>
      <c r="R152" s="288"/>
      <c r="S152" s="303">
        <f t="shared" ref="S152:V152" si="319">SUM(S150:S151)</f>
        <v>0</v>
      </c>
      <c r="T152" s="303">
        <f t="shared" si="319"/>
        <v>642410158</v>
      </c>
      <c r="U152" s="303">
        <f t="shared" si="319"/>
        <v>880233400</v>
      </c>
      <c r="V152" s="354">
        <f t="shared" si="319"/>
        <v>0</v>
      </c>
      <c r="W152" s="124">
        <f>SUM(W150:W151)</f>
        <v>9170598763</v>
      </c>
      <c r="X152" s="287"/>
      <c r="Y152" s="355"/>
      <c r="Z152" s="131"/>
      <c r="AA152" s="131"/>
      <c r="AB152" s="131"/>
      <c r="AC152" s="131"/>
      <c r="AD152" s="131"/>
      <c r="AE152" s="131"/>
      <c r="AF152" s="226"/>
      <c r="AG152" s="356">
        <f t="shared" ref="AG152:AI152" si="320">SUM(AG150:AG151)</f>
        <v>0</v>
      </c>
      <c r="AH152" s="356">
        <f t="shared" si="320"/>
        <v>9104728342</v>
      </c>
      <c r="AI152" s="356">
        <f t="shared" si="320"/>
        <v>65870421</v>
      </c>
      <c r="AJ152" s="124"/>
      <c r="AK152" s="287"/>
      <c r="AL152" s="355"/>
      <c r="AM152" s="131"/>
      <c r="AN152" s="131"/>
      <c r="AO152" s="131"/>
      <c r="AP152" s="131"/>
      <c r="AQ152" s="131"/>
      <c r="AR152" s="131"/>
      <c r="AS152" s="226"/>
      <c r="AT152" s="131">
        <f t="shared" ref="AT152:AU152" si="321">SUM(AT150:AT151)</f>
        <v>0</v>
      </c>
      <c r="AU152" s="131">
        <f t="shared" si="321"/>
        <v>0</v>
      </c>
      <c r="AV152" s="131">
        <f>SUM(AV150:AV151)</f>
        <v>0</v>
      </c>
      <c r="AW152" s="395"/>
      <c r="AX152" s="131">
        <f>SUM(AX150:AX151)</f>
        <v>10693242321</v>
      </c>
    </row>
    <row r="153" spans="1:83" ht="43.5" customHeight="1" x14ac:dyDescent="0.2">
      <c r="A153" s="31">
        <v>35</v>
      </c>
      <c r="B153" s="31" t="s">
        <v>254</v>
      </c>
      <c r="C153" s="195">
        <v>7946</v>
      </c>
      <c r="D153" s="135">
        <v>133</v>
      </c>
      <c r="E153" s="31">
        <v>203916</v>
      </c>
      <c r="F153" s="31" t="s">
        <v>42</v>
      </c>
      <c r="G153" s="5">
        <v>9477</v>
      </c>
      <c r="H153" s="9" t="s">
        <v>266</v>
      </c>
      <c r="I153" s="54" t="s">
        <v>256</v>
      </c>
      <c r="J153" s="260">
        <v>10669075395</v>
      </c>
      <c r="K153" s="364">
        <v>1331173290</v>
      </c>
      <c r="L153" s="364" t="s">
        <v>257</v>
      </c>
      <c r="M153" s="364" t="s">
        <v>258</v>
      </c>
      <c r="N153" s="364" t="s">
        <v>49</v>
      </c>
      <c r="O153" s="320">
        <v>12262</v>
      </c>
      <c r="P153" s="320">
        <v>600882</v>
      </c>
      <c r="Q153" s="343">
        <v>18152</v>
      </c>
      <c r="R153" s="343">
        <v>5000780988</v>
      </c>
      <c r="S153" s="245"/>
      <c r="T153" s="245">
        <v>567728379</v>
      </c>
      <c r="U153" s="245">
        <v>763444911</v>
      </c>
      <c r="V153" s="57">
        <f t="shared" ref="V153:V157" si="322">+K153-S153-T153-U153</f>
        <v>0</v>
      </c>
      <c r="W153" s="366">
        <v>8756608248</v>
      </c>
      <c r="X153" s="299">
        <v>26</v>
      </c>
      <c r="Y153" s="100" t="s">
        <v>259</v>
      </c>
      <c r="Z153" s="367" t="s">
        <v>49</v>
      </c>
      <c r="AA153" s="299">
        <v>35</v>
      </c>
      <c r="AB153" s="100">
        <v>7000004683</v>
      </c>
      <c r="AC153" s="101">
        <v>21</v>
      </c>
      <c r="AD153" s="138">
        <v>3000002352</v>
      </c>
      <c r="AE153" s="101">
        <v>41</v>
      </c>
      <c r="AF153" s="138">
        <v>6000002947</v>
      </c>
      <c r="AG153" s="194"/>
      <c r="AH153" s="15">
        <v>8756608248</v>
      </c>
      <c r="AI153" s="15">
        <f t="shared" si="308"/>
        <v>0</v>
      </c>
      <c r="AJ153" s="404"/>
      <c r="AK153" s="137"/>
      <c r="AL153" s="100"/>
      <c r="AM153" s="345"/>
      <c r="AN153" s="345"/>
      <c r="AO153" s="345"/>
      <c r="AP153" s="368"/>
      <c r="AQ153" s="368"/>
      <c r="AR153" s="368"/>
      <c r="AS153" s="368"/>
      <c r="AT153" s="368"/>
      <c r="AU153" s="368"/>
      <c r="AV153" s="143">
        <f>+AJ153-AT153-AU153</f>
        <v>0</v>
      </c>
      <c r="AW153" s="75"/>
      <c r="AX153" s="76">
        <f t="shared" si="5"/>
        <v>10669075395</v>
      </c>
    </row>
    <row r="154" spans="1:83" x14ac:dyDescent="0.2">
      <c r="A154" s="31"/>
      <c r="B154" s="401"/>
      <c r="C154" s="402"/>
      <c r="D154" s="135"/>
      <c r="E154" s="31"/>
      <c r="F154" s="31"/>
      <c r="G154" s="405"/>
      <c r="H154" s="244"/>
      <c r="I154" s="244"/>
      <c r="J154" s="337"/>
      <c r="K154" s="403">
        <v>76853786</v>
      </c>
      <c r="L154" s="112" t="s">
        <v>257</v>
      </c>
      <c r="M154" s="112" t="s">
        <v>258</v>
      </c>
      <c r="N154" s="112" t="s">
        <v>81</v>
      </c>
      <c r="O154" s="320">
        <v>12262</v>
      </c>
      <c r="P154" s="320">
        <v>600882</v>
      </c>
      <c r="Q154" s="187">
        <v>18152</v>
      </c>
      <c r="R154" s="343">
        <v>5000780988</v>
      </c>
      <c r="S154" s="245"/>
      <c r="T154" s="245">
        <v>30514879</v>
      </c>
      <c r="U154" s="245">
        <v>46338907</v>
      </c>
      <c r="V154" s="57">
        <f t="shared" si="322"/>
        <v>0</v>
      </c>
      <c r="W154" s="345">
        <v>504440071</v>
      </c>
      <c r="X154" s="299">
        <v>27</v>
      </c>
      <c r="Y154" s="100">
        <v>4000003805</v>
      </c>
      <c r="Z154" s="299" t="s">
        <v>81</v>
      </c>
      <c r="AA154" s="299">
        <v>36</v>
      </c>
      <c r="AB154" s="100">
        <v>7000004684</v>
      </c>
      <c r="AC154" s="101">
        <v>23</v>
      </c>
      <c r="AD154" s="138">
        <v>3000002354</v>
      </c>
      <c r="AE154" s="101">
        <v>43</v>
      </c>
      <c r="AF154" s="138">
        <v>6000002949</v>
      </c>
      <c r="AG154" s="194"/>
      <c r="AH154" s="194">
        <v>504440071</v>
      </c>
      <c r="AI154" s="15">
        <f t="shared" si="308"/>
        <v>0</v>
      </c>
      <c r="AJ154" s="404"/>
      <c r="AK154" s="137"/>
      <c r="AL154" s="100"/>
      <c r="AM154" s="345"/>
      <c r="AN154" s="345"/>
      <c r="AO154" s="345"/>
      <c r="AP154" s="368"/>
      <c r="AQ154" s="368"/>
      <c r="AR154" s="368"/>
      <c r="AS154" s="368"/>
      <c r="AT154" s="368"/>
      <c r="AU154" s="368"/>
      <c r="AV154" s="143">
        <f>+AJ154-AT154-AU154</f>
        <v>0</v>
      </c>
      <c r="AW154" s="75"/>
      <c r="AX154" s="76">
        <f t="shared" si="5"/>
        <v>0</v>
      </c>
    </row>
    <row r="155" spans="1:83" x14ac:dyDescent="0.2">
      <c r="A155" s="31"/>
      <c r="B155" s="350"/>
      <c r="C155" s="351"/>
      <c r="D155" s="284"/>
      <c r="E155" s="121"/>
      <c r="F155" s="121"/>
      <c r="G155" s="352"/>
      <c r="H155" s="224"/>
      <c r="I155" s="224"/>
      <c r="J155" s="303">
        <f t="shared" ref="J155:K155" si="323">SUM(J153:J154)</f>
        <v>10669075395</v>
      </c>
      <c r="K155" s="303">
        <f t="shared" si="323"/>
        <v>1408027076</v>
      </c>
      <c r="L155" s="124"/>
      <c r="M155" s="124"/>
      <c r="N155" s="124"/>
      <c r="O155" s="353"/>
      <c r="P155" s="353"/>
      <c r="Q155" s="288"/>
      <c r="R155" s="288"/>
      <c r="S155" s="303">
        <f t="shared" ref="S155:V155" si="324">SUM(S153:S154)</f>
        <v>0</v>
      </c>
      <c r="T155" s="303">
        <f t="shared" si="324"/>
        <v>598243258</v>
      </c>
      <c r="U155" s="303">
        <f t="shared" si="324"/>
        <v>809783818</v>
      </c>
      <c r="V155" s="354">
        <f t="shared" si="324"/>
        <v>0</v>
      </c>
      <c r="W155" s="124">
        <f>SUM(W153:W154)</f>
        <v>9261048319</v>
      </c>
      <c r="X155" s="287"/>
      <c r="Y155" s="355"/>
      <c r="Z155" s="131"/>
      <c r="AA155" s="131"/>
      <c r="AB155" s="131"/>
      <c r="AC155" s="131"/>
      <c r="AD155" s="131"/>
      <c r="AE155" s="131"/>
      <c r="AF155" s="226"/>
      <c r="AG155" s="356">
        <f t="shared" ref="AG155:AI155" si="325">SUM(AG153:AG154)</f>
        <v>0</v>
      </c>
      <c r="AH155" s="356">
        <f t="shared" si="325"/>
        <v>9261048319</v>
      </c>
      <c r="AI155" s="356">
        <f t="shared" si="325"/>
        <v>0</v>
      </c>
      <c r="AJ155" s="124"/>
      <c r="AK155" s="287"/>
      <c r="AL155" s="355"/>
      <c r="AM155" s="131"/>
      <c r="AN155" s="131"/>
      <c r="AO155" s="131"/>
      <c r="AP155" s="131"/>
      <c r="AQ155" s="131"/>
      <c r="AR155" s="131"/>
      <c r="AS155" s="226"/>
      <c r="AT155" s="131">
        <f t="shared" ref="AT155:AU155" si="326">SUM(AT153:AT154)</f>
        <v>0</v>
      </c>
      <c r="AU155" s="131">
        <f t="shared" si="326"/>
        <v>0</v>
      </c>
      <c r="AV155" s="131">
        <f>SUM(AV153:AV154)</f>
        <v>0</v>
      </c>
      <c r="AW155" s="395"/>
      <c r="AX155" s="131">
        <f>SUM(AX153:AX154)</f>
        <v>10669075395</v>
      </c>
    </row>
    <row r="156" spans="1:83" ht="42" customHeight="1" x14ac:dyDescent="0.2">
      <c r="A156" s="31">
        <v>36</v>
      </c>
      <c r="B156" s="31" t="s">
        <v>254</v>
      </c>
      <c r="C156" s="195">
        <v>7946</v>
      </c>
      <c r="D156" s="135">
        <v>133</v>
      </c>
      <c r="E156" s="31">
        <v>203916</v>
      </c>
      <c r="F156" s="31" t="s">
        <v>42</v>
      </c>
      <c r="G156" s="5">
        <v>9476</v>
      </c>
      <c r="H156" s="9" t="s">
        <v>269</v>
      </c>
      <c r="I156" s="54" t="s">
        <v>256</v>
      </c>
      <c r="J156" s="260">
        <v>10713129271</v>
      </c>
      <c r="K156" s="364">
        <v>1430354543</v>
      </c>
      <c r="L156" s="364" t="s">
        <v>257</v>
      </c>
      <c r="M156" s="364" t="s">
        <v>258</v>
      </c>
      <c r="N156" s="364" t="s">
        <v>49</v>
      </c>
      <c r="O156" s="320">
        <v>12262</v>
      </c>
      <c r="P156" s="320">
        <v>600882</v>
      </c>
      <c r="Q156" s="343">
        <v>18153</v>
      </c>
      <c r="R156" s="343">
        <v>5000780989</v>
      </c>
      <c r="S156" s="245"/>
      <c r="T156" s="245">
        <v>647301941</v>
      </c>
      <c r="U156" s="245">
        <v>783052602</v>
      </c>
      <c r="V156" s="57">
        <f t="shared" si="322"/>
        <v>0</v>
      </c>
      <c r="W156" s="366">
        <v>8699410339</v>
      </c>
      <c r="X156" s="299">
        <v>26</v>
      </c>
      <c r="Y156" s="100" t="s">
        <v>259</v>
      </c>
      <c r="Z156" s="367" t="s">
        <v>49</v>
      </c>
      <c r="AA156" s="299">
        <v>37</v>
      </c>
      <c r="AB156" s="100">
        <v>7000004685</v>
      </c>
      <c r="AC156" s="101">
        <v>33</v>
      </c>
      <c r="AD156" s="138">
        <v>3000002370</v>
      </c>
      <c r="AE156" s="101">
        <v>46</v>
      </c>
      <c r="AF156" s="138">
        <v>6000002952</v>
      </c>
      <c r="AG156" s="194"/>
      <c r="AH156" s="15">
        <v>8699410339</v>
      </c>
      <c r="AI156" s="15">
        <f t="shared" si="308"/>
        <v>0</v>
      </c>
      <c r="AJ156" s="404"/>
      <c r="AK156" s="137"/>
      <c r="AL156" s="100"/>
      <c r="AM156" s="345"/>
      <c r="AN156" s="345"/>
      <c r="AO156" s="345"/>
      <c r="AP156" s="368"/>
      <c r="AQ156" s="368"/>
      <c r="AR156" s="368"/>
      <c r="AS156" s="368"/>
      <c r="AT156" s="368"/>
      <c r="AU156" s="368"/>
      <c r="AV156" s="143">
        <f>+AJ156-AT156-AU156</f>
        <v>0</v>
      </c>
      <c r="AW156" s="75"/>
      <c r="AX156" s="76">
        <f t="shared" si="5"/>
        <v>10713129271</v>
      </c>
    </row>
    <row r="157" spans="1:83" x14ac:dyDescent="0.2">
      <c r="A157" s="31"/>
      <c r="B157" s="110"/>
      <c r="C157" s="183"/>
      <c r="D157" s="135"/>
      <c r="E157" s="31"/>
      <c r="F157" s="31"/>
      <c r="G157" s="336"/>
      <c r="H157" s="244"/>
      <c r="I157" s="244"/>
      <c r="J157" s="337"/>
      <c r="K157" s="364">
        <v>81745201</v>
      </c>
      <c r="L157" s="364" t="s">
        <v>257</v>
      </c>
      <c r="M157" s="364" t="s">
        <v>258</v>
      </c>
      <c r="N157" s="112" t="s">
        <v>81</v>
      </c>
      <c r="O157" s="338">
        <v>12262</v>
      </c>
      <c r="P157" s="338">
        <v>600882</v>
      </c>
      <c r="Q157" s="339">
        <v>18153</v>
      </c>
      <c r="R157" s="343">
        <v>5000780989</v>
      </c>
      <c r="S157" s="245"/>
      <c r="T157" s="245">
        <v>66300593</v>
      </c>
      <c r="U157" s="245">
        <v>15444608</v>
      </c>
      <c r="V157" s="57">
        <f t="shared" si="322"/>
        <v>0</v>
      </c>
      <c r="W157" s="366">
        <v>501619188</v>
      </c>
      <c r="X157" s="299">
        <v>27</v>
      </c>
      <c r="Y157" s="100">
        <v>4000003805</v>
      </c>
      <c r="Z157" s="299" t="s">
        <v>81</v>
      </c>
      <c r="AA157" s="299">
        <v>38</v>
      </c>
      <c r="AB157" s="100">
        <v>7000004686</v>
      </c>
      <c r="AC157" s="101">
        <v>31</v>
      </c>
      <c r="AD157" s="138">
        <v>3000002366</v>
      </c>
      <c r="AE157" s="101">
        <v>47</v>
      </c>
      <c r="AF157" s="138">
        <v>6000002953</v>
      </c>
      <c r="AG157" s="397"/>
      <c r="AH157" s="194">
        <v>501619188</v>
      </c>
      <c r="AI157" s="15">
        <f t="shared" si="308"/>
        <v>0</v>
      </c>
      <c r="AJ157" s="406"/>
      <c r="AK157" s="299"/>
      <c r="AL157" s="345"/>
      <c r="AM157" s="345"/>
      <c r="AN157" s="345"/>
      <c r="AO157" s="345"/>
      <c r="AP157" s="368"/>
      <c r="AQ157" s="368"/>
      <c r="AR157" s="368"/>
      <c r="AS157" s="368"/>
      <c r="AT157" s="368"/>
      <c r="AU157" s="368"/>
      <c r="AV157" s="143">
        <f>+AJ157-AT157-AU157</f>
        <v>0</v>
      </c>
      <c r="AW157" s="75"/>
      <c r="AX157" s="76">
        <f t="shared" si="5"/>
        <v>0</v>
      </c>
    </row>
    <row r="158" spans="1:83" x14ac:dyDescent="0.2">
      <c r="A158" s="31"/>
      <c r="B158" s="350"/>
      <c r="C158" s="351"/>
      <c r="D158" s="284"/>
      <c r="E158" s="121"/>
      <c r="F158" s="121"/>
      <c r="G158" s="352"/>
      <c r="H158" s="224"/>
      <c r="I158" s="224"/>
      <c r="J158" s="303">
        <f t="shared" ref="J158:K158" si="327">SUM(J156:J157)</f>
        <v>10713129271</v>
      </c>
      <c r="K158" s="303">
        <f t="shared" si="327"/>
        <v>1512099744</v>
      </c>
      <c r="L158" s="124"/>
      <c r="M158" s="124"/>
      <c r="N158" s="124"/>
      <c r="O158" s="353"/>
      <c r="P158" s="353"/>
      <c r="Q158" s="288"/>
      <c r="R158" s="288"/>
      <c r="S158" s="303">
        <f t="shared" ref="S158:V158" si="328">SUM(S156:S157)</f>
        <v>0</v>
      </c>
      <c r="T158" s="303">
        <f t="shared" si="328"/>
        <v>713602534</v>
      </c>
      <c r="U158" s="303">
        <f t="shared" si="328"/>
        <v>798497210</v>
      </c>
      <c r="V158" s="354">
        <f t="shared" si="328"/>
        <v>0</v>
      </c>
      <c r="W158" s="124">
        <f>SUM(W156:W157)</f>
        <v>9201029527</v>
      </c>
      <c r="X158" s="287"/>
      <c r="Y158" s="355"/>
      <c r="Z158" s="131"/>
      <c r="AA158" s="131"/>
      <c r="AB158" s="131"/>
      <c r="AC158" s="131"/>
      <c r="AD158" s="131"/>
      <c r="AE158" s="131"/>
      <c r="AF158" s="226"/>
      <c r="AG158" s="356">
        <f t="shared" ref="AG158:AI158" si="329">SUM(AG156:AG157)</f>
        <v>0</v>
      </c>
      <c r="AH158" s="356">
        <f t="shared" si="329"/>
        <v>9201029527</v>
      </c>
      <c r="AI158" s="356">
        <f t="shared" si="329"/>
        <v>0</v>
      </c>
      <c r="AJ158" s="124"/>
      <c r="AK158" s="287"/>
      <c r="AL158" s="355"/>
      <c r="AM158" s="131"/>
      <c r="AN158" s="131"/>
      <c r="AO158" s="131"/>
      <c r="AP158" s="131"/>
      <c r="AQ158" s="131"/>
      <c r="AR158" s="131"/>
      <c r="AS158" s="226"/>
      <c r="AT158" s="131">
        <f t="shared" ref="AT158:AU158" si="330">SUM(AT156:AT157)</f>
        <v>0</v>
      </c>
      <c r="AU158" s="131">
        <f t="shared" si="330"/>
        <v>0</v>
      </c>
      <c r="AV158" s="131">
        <f>SUM(AV156:AV157)</f>
        <v>0</v>
      </c>
      <c r="AW158" s="395"/>
      <c r="AX158" s="131">
        <f>SUM(AX156:AX157)</f>
        <v>10713129271</v>
      </c>
    </row>
    <row r="159" spans="1:83" x14ac:dyDescent="0.2">
      <c r="A159" s="31"/>
      <c r="B159" s="79"/>
      <c r="C159" s="79"/>
      <c r="D159" s="80"/>
      <c r="E159" s="81"/>
      <c r="F159" s="81"/>
      <c r="G159" s="407"/>
      <c r="H159" s="360" t="s">
        <v>270</v>
      </c>
      <c r="I159" s="359"/>
      <c r="J159" s="361">
        <f>+J146+J149+J152+J155+J158</f>
        <v>56669543539</v>
      </c>
      <c r="K159" s="361">
        <f>+K146+K149+K152+K155+K158</f>
        <v>7773328807</v>
      </c>
      <c r="L159" s="407"/>
      <c r="M159" s="407"/>
      <c r="N159" s="407"/>
      <c r="O159" s="407"/>
      <c r="P159" s="407"/>
      <c r="Q159" s="407"/>
      <c r="R159" s="407"/>
      <c r="S159" s="361">
        <f t="shared" ref="S159:W159" si="331">+S146+S149+S152+S155+S158</f>
        <v>0</v>
      </c>
      <c r="T159" s="361">
        <f t="shared" si="331"/>
        <v>3451198023</v>
      </c>
      <c r="U159" s="361">
        <f t="shared" si="331"/>
        <v>4322130784</v>
      </c>
      <c r="V159" s="361">
        <f t="shared" si="331"/>
        <v>0</v>
      </c>
      <c r="W159" s="361">
        <f t="shared" si="331"/>
        <v>48896214732</v>
      </c>
      <c r="X159" s="407"/>
      <c r="Y159" s="407"/>
      <c r="Z159" s="407"/>
      <c r="AA159" s="407"/>
      <c r="AB159" s="407"/>
      <c r="AC159" s="407"/>
      <c r="AD159" s="407"/>
      <c r="AE159" s="407"/>
      <c r="AF159" s="407"/>
      <c r="AG159" s="361">
        <f t="shared" ref="AG159" si="332">+AG146+AG149+AG152+AG155+AG158</f>
        <v>0</v>
      </c>
      <c r="AH159" s="361">
        <f t="shared" ref="AH159" si="333">+AH146+AH149+AH152+AH155+AH158</f>
        <v>48811536470</v>
      </c>
      <c r="AI159" s="361">
        <f t="shared" ref="AI159" si="334">+AI146+AI149+AI152+AI155+AI158</f>
        <v>84678262</v>
      </c>
      <c r="AJ159" s="361">
        <f t="shared" ref="AJ159" si="335">+AJ146+AJ149+AJ152+AJ155+AJ158</f>
        <v>0</v>
      </c>
      <c r="AK159" s="407"/>
      <c r="AL159" s="407"/>
      <c r="AM159" s="407"/>
      <c r="AN159" s="407"/>
      <c r="AO159" s="407"/>
      <c r="AP159" s="407"/>
      <c r="AQ159" s="407"/>
      <c r="AR159" s="407"/>
      <c r="AS159" s="407"/>
      <c r="AT159" s="361">
        <f t="shared" ref="AT159" si="336">+AT146+AT149+AT152+AT155+AT158</f>
        <v>0</v>
      </c>
      <c r="AU159" s="361">
        <f t="shared" ref="AU159" si="337">+AU146+AU149+AU152+AU155+AU158</f>
        <v>0</v>
      </c>
      <c r="AV159" s="361">
        <f t="shared" ref="AV159" si="338">+AV146+AV149+AV152+AV155+AV158</f>
        <v>0</v>
      </c>
      <c r="AW159" s="362"/>
      <c r="AX159" s="361">
        <f t="shared" ref="AX159" si="339">+AX146+AX149+AX152+AX155+AX158</f>
        <v>56669543539</v>
      </c>
    </row>
    <row r="160" spans="1:83" s="357" customFormat="1" x14ac:dyDescent="0.2">
      <c r="A160" s="31"/>
      <c r="B160" s="408"/>
      <c r="C160" s="408"/>
      <c r="D160" s="409"/>
      <c r="E160" s="359"/>
      <c r="F160" s="359"/>
      <c r="G160" s="407"/>
      <c r="H160" s="410" t="s">
        <v>271</v>
      </c>
      <c r="I160" s="410"/>
      <c r="J160" s="411">
        <f>+J7+J56+J78+J143+J159</f>
        <v>353757630041</v>
      </c>
      <c r="K160" s="411">
        <f>+K7+K56+K78+K143+K159</f>
        <v>59872049458</v>
      </c>
      <c r="L160" s="407"/>
      <c r="M160" s="407"/>
      <c r="N160" s="407"/>
      <c r="O160" s="407"/>
      <c r="P160" s="407"/>
      <c r="Q160" s="407"/>
      <c r="R160" s="407"/>
      <c r="S160" s="411">
        <f>+S7+S56+S78+S143+S159</f>
        <v>0</v>
      </c>
      <c r="T160" s="411">
        <f>+T7+T56+T78+T143+T159</f>
        <v>24693142314</v>
      </c>
      <c r="U160" s="411">
        <f>+U7+U56+U78+U143+U159</f>
        <v>35178907108</v>
      </c>
      <c r="V160" s="411">
        <f>+V7+V56+V78+V143+V159</f>
        <v>36</v>
      </c>
      <c r="W160" s="411">
        <f>+W7+W56+W78+W143+W159</f>
        <v>221150907370</v>
      </c>
      <c r="X160" s="407"/>
      <c r="Y160" s="407"/>
      <c r="Z160" s="407"/>
      <c r="AA160" s="407"/>
      <c r="AB160" s="407"/>
      <c r="AC160" s="407"/>
      <c r="AD160" s="407"/>
      <c r="AE160" s="407"/>
      <c r="AF160" s="407"/>
      <c r="AG160" s="411">
        <f>+AG7+AG56+AG78+AG143+AG159</f>
        <v>12664597513</v>
      </c>
      <c r="AH160" s="411">
        <f>+AH7+AH56+AH78+AH143+AH159</f>
        <v>150959725932</v>
      </c>
      <c r="AI160" s="411">
        <f>+AI7+AI56+AI78+AI143+AI159</f>
        <v>57526583925</v>
      </c>
      <c r="AJ160" s="411">
        <f>+AJ7+AJ56+AJ78+AJ143+AJ159</f>
        <v>44960290040</v>
      </c>
      <c r="AK160" s="407"/>
      <c r="AL160" s="407"/>
      <c r="AM160" s="407"/>
      <c r="AN160" s="407"/>
      <c r="AO160" s="407"/>
      <c r="AP160" s="407"/>
      <c r="AQ160" s="407"/>
      <c r="AR160" s="407"/>
      <c r="AS160" s="407"/>
      <c r="AT160" s="411">
        <f>+AT7+AT56+AT78+AT143+AT159</f>
        <v>0</v>
      </c>
      <c r="AU160" s="411">
        <f>+AU7+AU56+AU78+AU143+AU159</f>
        <v>0</v>
      </c>
      <c r="AV160" s="411">
        <f>+AV7+AV56+AV78+AV143+AV159</f>
        <v>44960290040</v>
      </c>
      <c r="AW160" s="412"/>
      <c r="AY160" s="133"/>
    </row>
    <row r="161" spans="1:47" x14ac:dyDescent="0.2">
      <c r="A161" s="30"/>
      <c r="H161" s="413"/>
      <c r="I161" s="413"/>
      <c r="J161" s="414"/>
      <c r="K161" s="415"/>
      <c r="L161" s="415"/>
      <c r="M161" s="415"/>
      <c r="N161" s="415"/>
      <c r="O161" s="415"/>
      <c r="P161" s="415"/>
      <c r="Q161" s="416"/>
      <c r="R161" s="417"/>
      <c r="S161" s="417"/>
      <c r="T161" s="418"/>
      <c r="U161" s="418"/>
      <c r="V161" s="418"/>
      <c r="W161" s="419"/>
      <c r="X161" s="420"/>
      <c r="Y161" s="421"/>
      <c r="Z161" s="421"/>
      <c r="AA161" s="421"/>
      <c r="AB161" s="421"/>
      <c r="AC161" s="422"/>
      <c r="AD161" s="422"/>
      <c r="AE161" s="423"/>
      <c r="AF161" s="423"/>
      <c r="AG161" s="423"/>
      <c r="AH161" s="17"/>
      <c r="AI161" s="423"/>
      <c r="AJ161" s="423"/>
      <c r="AK161" s="423"/>
      <c r="AL161" s="423"/>
      <c r="AM161" s="423"/>
      <c r="AN161" s="423"/>
      <c r="AO161" s="423"/>
      <c r="AP161" s="423"/>
      <c r="AQ161" s="423"/>
      <c r="AR161" s="423"/>
      <c r="AS161" s="423"/>
      <c r="AT161" s="423"/>
      <c r="AU161" s="423"/>
    </row>
    <row r="162" spans="1:47" ht="16.5" customHeight="1" x14ac:dyDescent="0.2">
      <c r="A162" s="30"/>
      <c r="B162" s="453" t="s">
        <v>272</v>
      </c>
      <c r="C162" s="453"/>
      <c r="D162" s="453"/>
      <c r="E162" s="453"/>
      <c r="V162" s="427"/>
      <c r="W162" s="428"/>
      <c r="X162" s="429"/>
      <c r="AH162" s="19"/>
    </row>
    <row r="163" spans="1:47" x14ac:dyDescent="0.2">
      <c r="A163" s="30"/>
      <c r="B163" s="453" t="s">
        <v>273</v>
      </c>
      <c r="C163" s="453"/>
      <c r="D163" s="453"/>
      <c r="E163" s="453"/>
      <c r="T163" s="431"/>
      <c r="U163" s="431"/>
      <c r="V163" s="427"/>
      <c r="W163" s="428"/>
      <c r="X163" s="429"/>
      <c r="Y163" s="432"/>
      <c r="Z163" s="432"/>
      <c r="AA163" s="432"/>
      <c r="AB163" s="432"/>
      <c r="AC163" s="433"/>
      <c r="AD163" s="433"/>
      <c r="AH163" s="19"/>
    </row>
    <row r="164" spans="1:47" x14ac:dyDescent="0.2">
      <c r="A164" s="30"/>
      <c r="T164" s="431"/>
      <c r="U164" s="431"/>
      <c r="V164" s="427"/>
      <c r="W164" s="428"/>
      <c r="X164" s="429"/>
      <c r="Y164" s="432"/>
      <c r="Z164" s="432"/>
      <c r="AA164" s="432"/>
      <c r="AB164" s="432"/>
      <c r="AC164" s="433"/>
      <c r="AD164" s="433"/>
      <c r="AG164" s="434"/>
      <c r="AH164" s="434"/>
      <c r="AI164" s="434"/>
      <c r="AJ164" s="434"/>
    </row>
    <row r="165" spans="1:47" x14ac:dyDescent="0.2">
      <c r="A165" s="30"/>
      <c r="T165" s="431"/>
      <c r="U165" s="431"/>
      <c r="V165" s="427"/>
      <c r="W165" s="435"/>
      <c r="X165" s="436"/>
      <c r="Y165" s="432"/>
      <c r="Z165" s="432"/>
      <c r="AA165" s="432"/>
      <c r="AB165" s="432"/>
      <c r="AC165" s="433"/>
      <c r="AD165" s="433"/>
      <c r="AG165" s="434"/>
      <c r="AH165" s="434"/>
      <c r="AI165" s="434"/>
      <c r="AJ165" s="434"/>
    </row>
    <row r="166" spans="1:47" x14ac:dyDescent="0.2">
      <c r="A166" s="30"/>
      <c r="T166" s="431"/>
      <c r="U166" s="431"/>
      <c r="V166" s="437"/>
      <c r="W166" s="438"/>
      <c r="X166" s="439"/>
      <c r="Y166" s="432"/>
      <c r="Z166" s="432"/>
      <c r="AA166" s="432"/>
      <c r="AB166" s="432"/>
      <c r="AC166" s="433"/>
      <c r="AD166" s="433"/>
      <c r="AG166" s="434"/>
      <c r="AH166" s="434"/>
      <c r="AI166" s="434"/>
      <c r="AJ166" s="434"/>
    </row>
    <row r="167" spans="1:47" x14ac:dyDescent="0.2">
      <c r="A167" s="30"/>
      <c r="T167" s="431"/>
      <c r="U167" s="431"/>
      <c r="V167" s="437"/>
      <c r="W167" s="440"/>
      <c r="X167" s="441"/>
      <c r="Y167" s="432"/>
      <c r="Z167" s="432"/>
      <c r="AA167" s="432"/>
      <c r="AB167" s="432"/>
      <c r="AC167" s="433"/>
      <c r="AD167" s="433"/>
      <c r="AG167" s="434"/>
      <c r="AH167" s="434"/>
      <c r="AI167" s="434"/>
      <c r="AJ167" s="434"/>
    </row>
    <row r="168" spans="1:47" x14ac:dyDescent="0.2">
      <c r="A168" s="30"/>
      <c r="V168" s="437"/>
      <c r="W168" s="442"/>
      <c r="X168" s="443"/>
      <c r="AH168" s="17"/>
      <c r="AI168" s="17"/>
    </row>
    <row r="169" spans="1:47" x14ac:dyDescent="0.2">
      <c r="A169" s="30"/>
      <c r="V169" s="437"/>
      <c r="AH169" s="19"/>
    </row>
    <row r="170" spans="1:47" x14ac:dyDescent="0.2">
      <c r="A170" s="30"/>
      <c r="V170" s="437"/>
      <c r="AH170" s="19"/>
    </row>
    <row r="171" spans="1:47" x14ac:dyDescent="0.2">
      <c r="A171" s="30"/>
      <c r="V171" s="437"/>
      <c r="AH171" s="19"/>
    </row>
    <row r="172" spans="1:47" x14ac:dyDescent="0.2">
      <c r="A172" s="30"/>
      <c r="V172" s="437"/>
      <c r="AH172" s="19"/>
    </row>
    <row r="173" spans="1:47" x14ac:dyDescent="0.2">
      <c r="A173" s="30"/>
      <c r="V173" s="437"/>
      <c r="AH173" s="19"/>
    </row>
    <row r="174" spans="1:47" x14ac:dyDescent="0.2">
      <c r="A174" s="30"/>
      <c r="AH174" s="19"/>
    </row>
    <row r="175" spans="1:47" x14ac:dyDescent="0.2">
      <c r="A175" s="30"/>
      <c r="AH175" s="19"/>
    </row>
    <row r="176" spans="1:47" x14ac:dyDescent="0.2">
      <c r="A176" s="30"/>
      <c r="AH176" s="19"/>
    </row>
    <row r="177" spans="1:34" x14ac:dyDescent="0.2">
      <c r="A177" s="30"/>
      <c r="AH177" s="19"/>
    </row>
    <row r="178" spans="1:34" x14ac:dyDescent="0.2">
      <c r="A178" s="30"/>
      <c r="AH178" s="19"/>
    </row>
    <row r="179" spans="1:34" x14ac:dyDescent="0.2">
      <c r="A179" s="30"/>
      <c r="AH179" s="19"/>
    </row>
    <row r="180" spans="1:34" x14ac:dyDescent="0.2">
      <c r="A180" s="30"/>
      <c r="AH180" s="19"/>
    </row>
    <row r="181" spans="1:34" x14ac:dyDescent="0.2">
      <c r="A181" s="30"/>
      <c r="AH181" s="19"/>
    </row>
    <row r="182" spans="1:34" x14ac:dyDescent="0.2">
      <c r="A182" s="30"/>
      <c r="AH182" s="19"/>
    </row>
    <row r="183" spans="1:34" x14ac:dyDescent="0.2">
      <c r="A183" s="30"/>
      <c r="AH183" s="19"/>
    </row>
    <row r="184" spans="1:34" x14ac:dyDescent="0.2">
      <c r="A184" s="30"/>
      <c r="AH184" s="19"/>
    </row>
    <row r="185" spans="1:34" x14ac:dyDescent="0.2">
      <c r="A185" s="30"/>
      <c r="AH185" s="19"/>
    </row>
    <row r="186" spans="1:34" x14ac:dyDescent="0.2">
      <c r="A186" s="30"/>
      <c r="AH186" s="19"/>
    </row>
    <row r="187" spans="1:34" x14ac:dyDescent="0.2">
      <c r="A187" s="30"/>
      <c r="AH187" s="19"/>
    </row>
    <row r="188" spans="1:34" x14ac:dyDescent="0.2">
      <c r="A188" s="30"/>
      <c r="AH188" s="19"/>
    </row>
    <row r="189" spans="1:34" x14ac:dyDescent="0.2">
      <c r="A189" s="30"/>
      <c r="AH189" s="19"/>
    </row>
    <row r="190" spans="1:34" x14ac:dyDescent="0.2">
      <c r="A190" s="30"/>
      <c r="AH190" s="19"/>
    </row>
    <row r="191" spans="1:34" x14ac:dyDescent="0.2">
      <c r="A191" s="30"/>
      <c r="AH191" s="19"/>
    </row>
    <row r="192" spans="1:34" x14ac:dyDescent="0.2">
      <c r="A192" s="30"/>
      <c r="AH192" s="19"/>
    </row>
    <row r="193" spans="1:34" x14ac:dyDescent="0.2">
      <c r="A193" s="30"/>
      <c r="AH193" s="19"/>
    </row>
    <row r="194" spans="1:34" x14ac:dyDescent="0.2">
      <c r="A194" s="30"/>
      <c r="AH194" s="19"/>
    </row>
    <row r="195" spans="1:34" x14ac:dyDescent="0.2">
      <c r="A195" s="30"/>
      <c r="AH195" s="19"/>
    </row>
    <row r="196" spans="1:34" x14ac:dyDescent="0.2">
      <c r="A196" s="30"/>
      <c r="AH196" s="19"/>
    </row>
    <row r="197" spans="1:34" x14ac:dyDescent="0.2">
      <c r="A197" s="30"/>
      <c r="AH197" s="19"/>
    </row>
    <row r="198" spans="1:34" x14ac:dyDescent="0.2">
      <c r="A198" s="30"/>
      <c r="AH198" s="19"/>
    </row>
    <row r="199" spans="1:34" x14ac:dyDescent="0.2">
      <c r="A199" s="30"/>
      <c r="AH199" s="19"/>
    </row>
    <row r="200" spans="1:34" x14ac:dyDescent="0.2">
      <c r="A200" s="30"/>
      <c r="AH200" s="19"/>
    </row>
    <row r="201" spans="1:34" x14ac:dyDescent="0.2">
      <c r="A201" s="30"/>
      <c r="AH201" s="19"/>
    </row>
    <row r="202" spans="1:34" x14ac:dyDescent="0.2">
      <c r="A202" s="30"/>
      <c r="AH202" s="19"/>
    </row>
    <row r="203" spans="1:34" x14ac:dyDescent="0.2">
      <c r="A203" s="30"/>
      <c r="AH203" s="19"/>
    </row>
    <row r="204" spans="1:34" x14ac:dyDescent="0.2">
      <c r="A204" s="30"/>
      <c r="AH204" s="19"/>
    </row>
    <row r="205" spans="1:34" x14ac:dyDescent="0.2">
      <c r="A205" s="30"/>
      <c r="AH205" s="19"/>
    </row>
    <row r="206" spans="1:34" x14ac:dyDescent="0.2">
      <c r="A206" s="30"/>
      <c r="AH206" s="19"/>
    </row>
    <row r="207" spans="1:34" x14ac:dyDescent="0.2">
      <c r="A207" s="30"/>
      <c r="AH207" s="19"/>
    </row>
    <row r="208" spans="1:34" x14ac:dyDescent="0.2">
      <c r="A208" s="30"/>
      <c r="AH208" s="19"/>
    </row>
    <row r="209" spans="1:34" x14ac:dyDescent="0.2">
      <c r="A209" s="30"/>
      <c r="AH209" s="19"/>
    </row>
    <row r="210" spans="1:34" x14ac:dyDescent="0.2">
      <c r="A210" s="30"/>
      <c r="AH210" s="19"/>
    </row>
    <row r="211" spans="1:34" x14ac:dyDescent="0.2">
      <c r="A211" s="30"/>
      <c r="AH211" s="19"/>
    </row>
    <row r="212" spans="1:34" x14ac:dyDescent="0.2">
      <c r="A212" s="30"/>
      <c r="AH212" s="19"/>
    </row>
    <row r="213" spans="1:34" x14ac:dyDescent="0.2">
      <c r="A213" s="30"/>
      <c r="AH213" s="19"/>
    </row>
    <row r="214" spans="1:34" x14ac:dyDescent="0.2">
      <c r="A214" s="30"/>
      <c r="AH214" s="19"/>
    </row>
    <row r="215" spans="1:34" x14ac:dyDescent="0.2">
      <c r="A215" s="30"/>
      <c r="AH215" s="19"/>
    </row>
    <row r="216" spans="1:34" x14ac:dyDescent="0.2">
      <c r="A216" s="30"/>
      <c r="AH216" s="19"/>
    </row>
    <row r="217" spans="1:34" x14ac:dyDescent="0.2">
      <c r="A217" s="30"/>
      <c r="AH217" s="19"/>
    </row>
    <row r="218" spans="1:34" x14ac:dyDescent="0.2">
      <c r="A218" s="30"/>
      <c r="AH218" s="19"/>
    </row>
    <row r="219" spans="1:34" x14ac:dyDescent="0.2">
      <c r="A219" s="30"/>
      <c r="AH219" s="19"/>
    </row>
    <row r="220" spans="1:34" x14ac:dyDescent="0.2">
      <c r="A220" s="30"/>
      <c r="AH220" s="19"/>
    </row>
    <row r="221" spans="1:34" x14ac:dyDescent="0.2">
      <c r="A221" s="30"/>
      <c r="AH221" s="19"/>
    </row>
    <row r="222" spans="1:34" x14ac:dyDescent="0.2">
      <c r="A222" s="30"/>
      <c r="AH222" s="19"/>
    </row>
    <row r="223" spans="1:34" x14ac:dyDescent="0.2">
      <c r="A223" s="30"/>
      <c r="AH223" s="19"/>
    </row>
    <row r="224" spans="1:34" x14ac:dyDescent="0.2">
      <c r="A224" s="30"/>
      <c r="AH224" s="19"/>
    </row>
    <row r="225" spans="1:34" x14ac:dyDescent="0.2">
      <c r="A225" s="30"/>
      <c r="AH225" s="19"/>
    </row>
    <row r="226" spans="1:34" x14ac:dyDescent="0.2">
      <c r="A226" s="30"/>
      <c r="AH226" s="19"/>
    </row>
    <row r="227" spans="1:34" x14ac:dyDescent="0.2">
      <c r="A227" s="30"/>
      <c r="AH227" s="19"/>
    </row>
    <row r="228" spans="1:34" x14ac:dyDescent="0.2">
      <c r="A228" s="30"/>
      <c r="AH228" s="19"/>
    </row>
    <row r="229" spans="1:34" x14ac:dyDescent="0.2">
      <c r="A229" s="30"/>
      <c r="AH229" s="19"/>
    </row>
    <row r="230" spans="1:34" x14ac:dyDescent="0.2">
      <c r="A230" s="30"/>
      <c r="AH230" s="19"/>
    </row>
    <row r="231" spans="1:34" x14ac:dyDescent="0.2">
      <c r="A231" s="30"/>
      <c r="AH231" s="19"/>
    </row>
    <row r="232" spans="1:34" x14ac:dyDescent="0.2">
      <c r="A232" s="30"/>
      <c r="AH232" s="19"/>
    </row>
    <row r="233" spans="1:34" x14ac:dyDescent="0.2">
      <c r="A233" s="30"/>
      <c r="AH233" s="19"/>
    </row>
    <row r="234" spans="1:34" x14ac:dyDescent="0.2">
      <c r="A234" s="30"/>
      <c r="AH234" s="19"/>
    </row>
    <row r="235" spans="1:34" x14ac:dyDescent="0.2">
      <c r="A235" s="30"/>
      <c r="AH235" s="19"/>
    </row>
    <row r="236" spans="1:34" x14ac:dyDescent="0.2">
      <c r="A236" s="30"/>
      <c r="AH236" s="19"/>
    </row>
    <row r="237" spans="1:34" x14ac:dyDescent="0.2">
      <c r="A237" s="30"/>
      <c r="AH237" s="19"/>
    </row>
    <row r="238" spans="1:34" x14ac:dyDescent="0.2">
      <c r="A238" s="30"/>
      <c r="AH238" s="19"/>
    </row>
    <row r="239" spans="1:34" x14ac:dyDescent="0.2">
      <c r="A239" s="30"/>
      <c r="AH239" s="19"/>
    </row>
    <row r="240" spans="1:34" x14ac:dyDescent="0.2">
      <c r="A240" s="30"/>
      <c r="AH240" s="19"/>
    </row>
    <row r="241" spans="1:34" x14ac:dyDescent="0.2">
      <c r="A241" s="30"/>
      <c r="AH241" s="19"/>
    </row>
    <row r="242" spans="1:34" x14ac:dyDescent="0.2">
      <c r="A242" s="30"/>
      <c r="AH242" s="19"/>
    </row>
    <row r="243" spans="1:34" x14ac:dyDescent="0.2">
      <c r="A243" s="30"/>
      <c r="AH243" s="19"/>
    </row>
    <row r="244" spans="1:34" x14ac:dyDescent="0.2">
      <c r="A244" s="30"/>
      <c r="AH244" s="19"/>
    </row>
    <row r="245" spans="1:34" x14ac:dyDescent="0.2">
      <c r="A245" s="30"/>
      <c r="AH245" s="19"/>
    </row>
    <row r="246" spans="1:34" x14ac:dyDescent="0.2">
      <c r="A246" s="30"/>
      <c r="AH246" s="19"/>
    </row>
    <row r="247" spans="1:34" x14ac:dyDescent="0.2">
      <c r="A247" s="30"/>
      <c r="AH247" s="19"/>
    </row>
    <row r="248" spans="1:34" x14ac:dyDescent="0.2">
      <c r="A248" s="30"/>
      <c r="AH248" s="19"/>
    </row>
    <row r="249" spans="1:34" x14ac:dyDescent="0.2">
      <c r="A249" s="30"/>
      <c r="AH249" s="19"/>
    </row>
    <row r="250" spans="1:34" x14ac:dyDescent="0.2">
      <c r="A250" s="30"/>
      <c r="AH250" s="19"/>
    </row>
    <row r="251" spans="1:34" x14ac:dyDescent="0.2">
      <c r="A251" s="30"/>
      <c r="AH251" s="19"/>
    </row>
    <row r="252" spans="1:34" x14ac:dyDescent="0.2">
      <c r="A252" s="30"/>
      <c r="AH252" s="19"/>
    </row>
    <row r="253" spans="1:34" x14ac:dyDescent="0.2">
      <c r="A253" s="30"/>
      <c r="AH253" s="19"/>
    </row>
    <row r="254" spans="1:34" x14ac:dyDescent="0.2">
      <c r="A254" s="30"/>
      <c r="AH254" s="19"/>
    </row>
    <row r="255" spans="1:34" x14ac:dyDescent="0.2">
      <c r="A255" s="30"/>
      <c r="AH255" s="19"/>
    </row>
    <row r="256" spans="1:34" x14ac:dyDescent="0.2">
      <c r="A256" s="30"/>
      <c r="AH256" s="19"/>
    </row>
    <row r="257" spans="1:34" x14ac:dyDescent="0.2">
      <c r="A257" s="30"/>
      <c r="AH257" s="19"/>
    </row>
    <row r="258" spans="1:34" x14ac:dyDescent="0.2">
      <c r="A258" s="30"/>
      <c r="AH258" s="19"/>
    </row>
    <row r="259" spans="1:34" x14ac:dyDescent="0.2">
      <c r="A259" s="30"/>
      <c r="AH259" s="19"/>
    </row>
    <row r="260" spans="1:34" x14ac:dyDescent="0.2">
      <c r="A260" s="30"/>
      <c r="AH260" s="19"/>
    </row>
    <row r="261" spans="1:34" x14ac:dyDescent="0.2">
      <c r="A261" s="30"/>
      <c r="AH261" s="19"/>
    </row>
    <row r="262" spans="1:34" x14ac:dyDescent="0.2">
      <c r="A262" s="30"/>
      <c r="AH262" s="19"/>
    </row>
    <row r="263" spans="1:34" x14ac:dyDescent="0.2">
      <c r="A263" s="30"/>
      <c r="AH263" s="19"/>
    </row>
    <row r="264" spans="1:34" x14ac:dyDescent="0.2">
      <c r="A264" s="30"/>
      <c r="AH264" s="19"/>
    </row>
    <row r="265" spans="1:34" x14ac:dyDescent="0.2">
      <c r="A265" s="30"/>
      <c r="AH265" s="19"/>
    </row>
    <row r="266" spans="1:34" x14ac:dyDescent="0.2">
      <c r="A266" s="30"/>
      <c r="AH266" s="19"/>
    </row>
    <row r="267" spans="1:34" x14ac:dyDescent="0.2">
      <c r="A267" s="30"/>
      <c r="AH267" s="19"/>
    </row>
    <row r="268" spans="1:34" x14ac:dyDescent="0.2">
      <c r="A268" s="30"/>
      <c r="AH268" s="19"/>
    </row>
    <row r="269" spans="1:34" x14ac:dyDescent="0.2">
      <c r="A269" s="30"/>
      <c r="AH269" s="19"/>
    </row>
    <row r="270" spans="1:34" x14ac:dyDescent="0.2">
      <c r="A270" s="30"/>
      <c r="AH270" s="19"/>
    </row>
    <row r="271" spans="1:34" x14ac:dyDescent="0.2">
      <c r="AH271" s="19"/>
    </row>
    <row r="272" spans="1:34" x14ac:dyDescent="0.2">
      <c r="AH272" s="19"/>
    </row>
    <row r="273" spans="34:34" x14ac:dyDescent="0.2">
      <c r="AH273" s="19"/>
    </row>
    <row r="274" spans="34:34" x14ac:dyDescent="0.2">
      <c r="AH274" s="19"/>
    </row>
    <row r="275" spans="34:34" x14ac:dyDescent="0.2">
      <c r="AH275" s="19"/>
    </row>
    <row r="276" spans="34:34" x14ac:dyDescent="0.2">
      <c r="AH276" s="19"/>
    </row>
    <row r="277" spans="34:34" x14ac:dyDescent="0.2">
      <c r="AH277" s="19"/>
    </row>
  </sheetData>
  <autoFilter ref="B5:CI160"/>
  <mergeCells count="7">
    <mergeCell ref="B163:E163"/>
    <mergeCell ref="B162:E162"/>
    <mergeCell ref="AJ4:AV4"/>
    <mergeCell ref="B3:J3"/>
    <mergeCell ref="K4:V4"/>
    <mergeCell ref="W4:AI4"/>
    <mergeCell ref="C4:J4"/>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EDA4A366DA6D742B1FB42AFA44DFB60" ma:contentTypeVersion="10" ma:contentTypeDescription="Crear nuevo documento." ma:contentTypeScope="" ma:versionID="a73866813c166395fcbbad2c6ba62173">
  <xsd:schema xmlns:xsd="http://www.w3.org/2001/XMLSchema" xmlns:xs="http://www.w3.org/2001/XMLSchema" xmlns:p="http://schemas.microsoft.com/office/2006/metadata/properties" xmlns:ns2="8ef8348f-dc09-4770-9d91-ef9cff4ed33a" xmlns:ns3="203572c4-9009-4c34-beaa-0473ec5244d9" targetNamespace="http://schemas.microsoft.com/office/2006/metadata/properties" ma:root="true" ma:fieldsID="650803ffc168fd833084aa34506237a4" ns2:_="" ns3:_="">
    <xsd:import namespace="8ef8348f-dc09-4770-9d91-ef9cff4ed33a"/>
    <xsd:import namespace="203572c4-9009-4c34-beaa-0473ec5244d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8348f-dc09-4770-9d91-ef9cff4ed3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41f14a09-b142-4f1a-9b1d-85a23056d5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03572c4-9009-4c34-beaa-0473ec5244d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b15a3c8-988d-417f-9840-9436f577d84f}" ma:internalName="TaxCatchAll" ma:showField="CatchAllData" ma:web="203572c4-9009-4c34-beaa-0473ec5244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ef8348f-dc09-4770-9d91-ef9cff4ed33a">
      <Terms xmlns="http://schemas.microsoft.com/office/infopath/2007/PartnerControls"/>
    </lcf76f155ced4ddcb4097134ff3c332f>
    <TaxCatchAll xmlns="203572c4-9009-4c34-beaa-0473ec5244d9" xsi:nil="true"/>
  </documentManagement>
</p:properties>
</file>

<file path=customXml/itemProps1.xml><?xml version="1.0" encoding="utf-8"?>
<ds:datastoreItem xmlns:ds="http://schemas.openxmlformats.org/officeDocument/2006/customXml" ds:itemID="{581B70FF-B384-478A-BB1C-2B169611CA6D}"/>
</file>

<file path=customXml/itemProps2.xml><?xml version="1.0" encoding="utf-8"?>
<ds:datastoreItem xmlns:ds="http://schemas.openxmlformats.org/officeDocument/2006/customXml" ds:itemID="{D2F52E46-C5BC-44E4-8866-A3703C06A171}"/>
</file>

<file path=customXml/itemProps3.xml><?xml version="1.0" encoding="utf-8"?>
<ds:datastoreItem xmlns:ds="http://schemas.openxmlformats.org/officeDocument/2006/customXml" ds:itemID="{8B50D4E1-A3E1-4328-9A8D-6E8F776413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VF 2025 Y 2026</vt:lpstr>
    </vt:vector>
  </TitlesOfParts>
  <Manager/>
  <Company>Hewlett-Packard Company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Sandra Marcela Mora Herrera</dc:creator>
  <cp:keywords/>
  <dc:description/>
  <cp:lastModifiedBy>Merlin Angelyne Castro Gonzalez</cp:lastModifiedBy>
  <cp:revision/>
  <dcterms:created xsi:type="dcterms:W3CDTF">2022-01-01T15:11:09Z</dcterms:created>
  <dcterms:modified xsi:type="dcterms:W3CDTF">2025-12-12T16:04:51Z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0x0101008EDA4A366DA6D742B1FB42AFA44DFB60</vt:lpwstr>
  </property>
</Properties>
</file>